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938" firstSheet="7" activeTab="12"/>
  </bookViews>
  <sheets>
    <sheet name="20收入" sheetId="64" r:id="rId1"/>
    <sheet name="20全区  " sheetId="33" r:id="rId2"/>
    <sheet name="20区本级" sheetId="44" r:id="rId3"/>
    <sheet name="20街道" sheetId="35" r:id="rId4"/>
    <sheet name="20一般公共预算平衡表" sheetId="65" r:id="rId5"/>
    <sheet name="20基金 " sheetId="36" r:id="rId6"/>
    <sheet name="20基金平衡表" sheetId="57" r:id="rId7"/>
    <sheet name="20国资 " sheetId="37" r:id="rId8"/>
    <sheet name="20社保 " sheetId="45" r:id="rId9"/>
    <sheet name="20债务" sheetId="62" r:id="rId10"/>
    <sheet name="20基本支出" sheetId="49" r:id="rId11"/>
    <sheet name="20一般公共预算专项转移支付" sheetId="66" r:id="rId12"/>
    <sheet name="20政府性基金专项转移支付" sheetId="67" r:id="rId13"/>
    <sheet name="20一般公共预算税收返还和转移支付下达执行表" sheetId="68" r:id="rId14"/>
    <sheet name="20政府性基金转移支付下达执行表" sheetId="69" r:id="rId15"/>
    <sheet name="2020年地方政府债券使用情况表" sheetId="70" r:id="rId16"/>
  </sheets>
  <definedNames>
    <definedName name="_xlnm._FilterDatabase" localSheetId="1" hidden="1">'20全区  '!$A$1:$H$413</definedName>
    <definedName name="_xlnm._FilterDatabase" localSheetId="2" hidden="1">'20区本级'!$A$1:$H$404</definedName>
    <definedName name="_xlnm._FilterDatabase" localSheetId="3" hidden="1">'20街道'!$A$1:$G$105</definedName>
    <definedName name="_xlnm.Print_Area" localSheetId="5">'20基金 '!$A$1:$G$33</definedName>
    <definedName name="_xlnm.Print_Area" localSheetId="0">'20收入'!$A$1:$F$22</definedName>
    <definedName name="_xlnm.Print_Area" localSheetId="4">'20一般公共预算平衡表'!$A$1:$D$14</definedName>
    <definedName name="_xlnm.Print_Area" localSheetId="9">'20债务'!$A$1:$B$19</definedName>
    <definedName name="_xlnm.Print_Titles" localSheetId="10">'20基本支出'!$3:$4</definedName>
    <definedName name="_xlnm.Print_Titles" localSheetId="3">'20街道'!$4:$5</definedName>
    <definedName name="_xlnm.Print_Titles" localSheetId="2">'20区本级'!$3:$4</definedName>
    <definedName name="_xlnm.Print_Titles" localSheetId="1">'20全区  '!$4:$5</definedName>
  </definedNames>
  <calcPr calcId="144525" fullPrecision="0"/>
</workbook>
</file>

<file path=xl/sharedStrings.xml><?xml version="1.0" encoding="utf-8"?>
<sst xmlns="http://schemas.openxmlformats.org/spreadsheetml/2006/main" count="1302" uniqueCount="685">
  <si>
    <r>
      <rPr>
        <sz val="20"/>
        <rFont val="方正小标宋_GBK"/>
        <charset val="134"/>
      </rPr>
      <t>2020</t>
    </r>
    <r>
      <rPr>
        <sz val="20"/>
        <rFont val="方正小标宋_GBK"/>
        <charset val="134"/>
      </rPr>
      <t>年西湖区一般公共预算收入执行情况表</t>
    </r>
  </si>
  <si>
    <t>单位：万元</t>
  </si>
  <si>
    <t>收入项目</t>
  </si>
  <si>
    <r>
      <rPr>
        <b/>
        <sz val="10"/>
        <rFont val="宋体"/>
        <charset val="134"/>
        <scheme val="minor"/>
      </rPr>
      <t>2020</t>
    </r>
    <r>
      <rPr>
        <b/>
        <sz val="10"/>
        <rFont val="宋体"/>
        <charset val="134"/>
      </rPr>
      <t>年预期</t>
    </r>
  </si>
  <si>
    <r>
      <rPr>
        <b/>
        <sz val="10"/>
        <rFont val="宋体"/>
        <charset val="134"/>
        <scheme val="minor"/>
      </rPr>
      <t>2020</t>
    </r>
    <r>
      <rPr>
        <b/>
        <sz val="10"/>
        <rFont val="宋体"/>
        <charset val="134"/>
      </rPr>
      <t>年实绩</t>
    </r>
  </si>
  <si>
    <t>为预期%</t>
  </si>
  <si>
    <r>
      <rPr>
        <b/>
        <sz val="10"/>
        <rFont val="宋体"/>
        <charset val="134"/>
        <scheme val="minor"/>
      </rPr>
      <t>上年</t>
    </r>
    <r>
      <rPr>
        <b/>
        <sz val="10"/>
        <rFont val="宋体"/>
        <charset val="134"/>
      </rPr>
      <t>实绩</t>
    </r>
  </si>
  <si>
    <r>
      <rPr>
        <b/>
        <sz val="10"/>
        <rFont val="宋体"/>
        <charset val="134"/>
        <scheme val="minor"/>
      </rPr>
      <t>为上年</t>
    </r>
    <r>
      <rPr>
        <b/>
        <sz val="10"/>
        <rFont val="宋体"/>
        <charset val="134"/>
      </rPr>
      <t>%</t>
    </r>
  </si>
  <si>
    <t>一般公共预算收入合计</t>
  </si>
  <si>
    <t>一、税收收入</t>
  </si>
  <si>
    <r>
      <rPr>
        <sz val="10"/>
        <rFont val="宋体"/>
        <charset val="134"/>
        <scheme val="minor"/>
      </rPr>
      <t xml:space="preserve">  1</t>
    </r>
    <r>
      <rPr>
        <sz val="10"/>
        <rFont val="宋体"/>
        <charset val="134"/>
      </rPr>
      <t>、增值税地方部分</t>
    </r>
  </si>
  <si>
    <r>
      <rPr>
        <sz val="10"/>
        <rFont val="宋体"/>
        <charset val="134"/>
        <scheme val="minor"/>
      </rPr>
      <t xml:space="preserve">  2</t>
    </r>
    <r>
      <rPr>
        <sz val="10"/>
        <rFont val="宋体"/>
        <charset val="134"/>
      </rPr>
      <t>、营改增地方部分</t>
    </r>
  </si>
  <si>
    <r>
      <rPr>
        <sz val="10"/>
        <rFont val="宋体"/>
        <charset val="134"/>
        <scheme val="minor"/>
      </rPr>
      <t xml:space="preserve">  3</t>
    </r>
    <r>
      <rPr>
        <sz val="10"/>
        <rFont val="宋体"/>
        <charset val="134"/>
      </rPr>
      <t>、营业税地方部分</t>
    </r>
  </si>
  <si>
    <r>
      <rPr>
        <sz val="10"/>
        <rFont val="宋体"/>
        <charset val="134"/>
        <scheme val="minor"/>
      </rPr>
      <t xml:space="preserve">  4</t>
    </r>
    <r>
      <rPr>
        <sz val="10"/>
        <rFont val="宋体"/>
        <charset val="134"/>
      </rPr>
      <t>、企业所得税地方部分</t>
    </r>
  </si>
  <si>
    <r>
      <rPr>
        <sz val="10"/>
        <rFont val="宋体"/>
        <charset val="134"/>
        <scheme val="minor"/>
      </rPr>
      <t xml:space="preserve">  5</t>
    </r>
    <r>
      <rPr>
        <sz val="10"/>
        <rFont val="宋体"/>
        <charset val="134"/>
      </rPr>
      <t>、个人所得税地方部分</t>
    </r>
  </si>
  <si>
    <r>
      <rPr>
        <sz val="10"/>
        <rFont val="宋体"/>
        <charset val="134"/>
        <scheme val="minor"/>
      </rPr>
      <t xml:space="preserve">  6</t>
    </r>
    <r>
      <rPr>
        <sz val="10"/>
        <rFont val="宋体"/>
        <charset val="134"/>
      </rPr>
      <t>、城市维护建设税</t>
    </r>
  </si>
  <si>
    <r>
      <rPr>
        <sz val="10"/>
        <rFont val="宋体"/>
        <charset val="134"/>
        <scheme val="minor"/>
      </rPr>
      <t xml:space="preserve">  7</t>
    </r>
    <r>
      <rPr>
        <sz val="10"/>
        <rFont val="宋体"/>
        <charset val="134"/>
      </rPr>
      <t>、其他税收</t>
    </r>
  </si>
  <si>
    <t>二、非税收入</t>
  </si>
  <si>
    <r>
      <rPr>
        <sz val="10"/>
        <rFont val="宋体"/>
        <charset val="134"/>
        <scheme val="minor"/>
      </rPr>
      <t xml:space="preserve">  1</t>
    </r>
    <r>
      <rPr>
        <sz val="10"/>
        <rFont val="宋体"/>
        <charset val="134"/>
      </rPr>
      <t>、专项收入</t>
    </r>
  </si>
  <si>
    <r>
      <rPr>
        <sz val="10"/>
        <rFont val="宋体"/>
        <charset val="134"/>
        <scheme val="minor"/>
      </rPr>
      <t xml:space="preserve">     </t>
    </r>
    <r>
      <rPr>
        <sz val="10"/>
        <rFont val="宋体"/>
        <charset val="134"/>
      </rPr>
      <t>其中：教育费附加收入</t>
    </r>
  </si>
  <si>
    <r>
      <rPr>
        <sz val="10"/>
        <rFont val="宋体"/>
        <charset val="134"/>
        <scheme val="minor"/>
      </rPr>
      <t xml:space="preserve">           </t>
    </r>
    <r>
      <rPr>
        <sz val="10"/>
        <rFont val="宋体"/>
        <charset val="134"/>
      </rPr>
      <t>地方教育附加收入</t>
    </r>
  </si>
  <si>
    <r>
      <rPr>
        <sz val="10"/>
        <rFont val="宋体"/>
        <charset val="134"/>
        <scheme val="minor"/>
      </rPr>
      <t xml:space="preserve">           </t>
    </r>
    <r>
      <rPr>
        <sz val="10"/>
        <rFont val="宋体"/>
        <charset val="134"/>
      </rPr>
      <t>残疾人就业保障金收入</t>
    </r>
  </si>
  <si>
    <r>
      <rPr>
        <sz val="10"/>
        <rFont val="宋体"/>
        <charset val="134"/>
        <scheme val="minor"/>
      </rPr>
      <t xml:space="preserve">           </t>
    </r>
    <r>
      <rPr>
        <sz val="10"/>
        <rFont val="宋体"/>
        <charset val="134"/>
      </rPr>
      <t>森林植被恢复费</t>
    </r>
  </si>
  <si>
    <r>
      <rPr>
        <sz val="10"/>
        <rFont val="宋体"/>
        <charset val="134"/>
        <scheme val="minor"/>
      </rPr>
      <t xml:space="preserve">           </t>
    </r>
    <r>
      <rPr>
        <sz val="10"/>
        <rFont val="宋体"/>
        <charset val="134"/>
      </rPr>
      <t>水利建设专项收入</t>
    </r>
  </si>
  <si>
    <r>
      <rPr>
        <sz val="10"/>
        <rFont val="宋体"/>
        <charset val="134"/>
        <scheme val="minor"/>
      </rPr>
      <t xml:space="preserve">  2</t>
    </r>
    <r>
      <rPr>
        <sz val="10"/>
        <rFont val="宋体"/>
        <charset val="134"/>
      </rPr>
      <t>、罚没收入</t>
    </r>
  </si>
  <si>
    <t xml:space="preserve">  3、国有资源（资产）有偿使用收入</t>
  </si>
  <si>
    <r>
      <rPr>
        <sz val="10"/>
        <rFont val="宋体"/>
        <charset val="134"/>
        <scheme val="minor"/>
      </rPr>
      <t xml:space="preserve">  4</t>
    </r>
    <r>
      <rPr>
        <sz val="10"/>
        <rFont val="宋体"/>
        <charset val="134"/>
      </rPr>
      <t>、行政事业收费性收入</t>
    </r>
  </si>
  <si>
    <t>2020年西湖区一般公共预算支出执行情况表</t>
  </si>
  <si>
    <t>科目编码</t>
  </si>
  <si>
    <t>科目名称</t>
  </si>
  <si>
    <t>全区</t>
  </si>
  <si>
    <r>
      <rPr>
        <b/>
        <sz val="10"/>
        <rFont val="宋体"/>
        <charset val="134"/>
        <scheme val="minor"/>
      </rPr>
      <t>2020</t>
    </r>
    <r>
      <rPr>
        <b/>
        <sz val="10"/>
        <rFont val="宋体"/>
        <charset val="134"/>
      </rPr>
      <t>年预算</t>
    </r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</si>
  <si>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年调整</t>
    </r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</si>
  <si>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年实绩</t>
    </r>
  </si>
  <si>
    <r>
      <rPr>
        <b/>
        <sz val="10"/>
        <rFont val="宋体"/>
        <charset val="134"/>
      </rPr>
      <t>为调整</t>
    </r>
    <r>
      <rPr>
        <b/>
        <sz val="10"/>
        <rFont val="Times New Roman"/>
        <charset val="134"/>
      </rPr>
      <t>%</t>
    </r>
  </si>
  <si>
    <t>上年实绩</t>
  </si>
  <si>
    <r>
      <rPr>
        <b/>
        <sz val="10"/>
        <rFont val="宋体"/>
        <charset val="134"/>
      </rPr>
      <t>支出合计</t>
    </r>
  </si>
  <si>
    <r>
      <rPr>
        <b/>
        <sz val="10"/>
        <rFont val="宋体"/>
        <charset val="134"/>
      </rPr>
      <t>一、一般公共预算支出</t>
    </r>
  </si>
  <si>
    <t>一般公共服务支出</t>
  </si>
  <si>
    <t xml:space="preserve"> 人大事务</t>
  </si>
  <si>
    <t xml:space="preserve">  行政运行</t>
  </si>
  <si>
    <t xml:space="preserve">  一般行政管理事务</t>
  </si>
  <si>
    <t xml:space="preserve">  人大会议</t>
  </si>
  <si>
    <t xml:space="preserve">  人大代表履职能力提升</t>
  </si>
  <si>
    <t xml:space="preserve"> 政协事务</t>
  </si>
  <si>
    <t xml:space="preserve">  政协会议</t>
  </si>
  <si>
    <t xml:space="preserve">  参政议政</t>
  </si>
  <si>
    <t xml:space="preserve">  事业运行</t>
  </si>
  <si>
    <t xml:space="preserve"> 政府办公厅（室）及相关机构事务</t>
  </si>
  <si>
    <t xml:space="preserve">  机关服务</t>
  </si>
  <si>
    <t xml:space="preserve">  其他政府办公厅（室）及相关机构事务支出</t>
  </si>
  <si>
    <t xml:space="preserve"> 发展与改革事务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</si>
  <si>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社会事业发展规划</t>
    </r>
  </si>
  <si>
    <t xml:space="preserve">  物价管理</t>
  </si>
  <si>
    <t xml:space="preserve"> 统计信息事务</t>
  </si>
  <si>
    <t xml:space="preserve">  专项统计业务</t>
  </si>
  <si>
    <t xml:space="preserve">  专项普查活动</t>
  </si>
  <si>
    <t xml:space="preserve">  统计抽样调查</t>
  </si>
  <si>
    <t xml:space="preserve">  其他统计信息事务支出</t>
  </si>
  <si>
    <t xml:space="preserve"> 财政事务</t>
  </si>
  <si>
    <t xml:space="preserve">  财政国库业务</t>
  </si>
  <si>
    <t xml:space="preserve">  信息化建设</t>
  </si>
  <si>
    <t xml:space="preserve">  财政委托业务支出</t>
  </si>
  <si>
    <t xml:space="preserve"> 税收事务</t>
  </si>
  <si>
    <t xml:space="preserve">  协税护税</t>
  </si>
  <si>
    <t xml:space="preserve"> 审计事务</t>
  </si>
  <si>
    <t xml:space="preserve"> 人力资源事务</t>
  </si>
  <si>
    <t xml:space="preserve">  引进人才费用</t>
  </si>
  <si>
    <t xml:space="preserve">  纪检监察事务</t>
  </si>
  <si>
    <t xml:space="preserve">  其他纪检监察事务支出</t>
  </si>
  <si>
    <t xml:space="preserve"> 商贸事务</t>
  </si>
  <si>
    <t xml:space="preserve">  国际经济合作</t>
  </si>
  <si>
    <t xml:space="preserve">  招商引资</t>
  </si>
  <si>
    <t xml:space="preserve">  其他商贸事务支出</t>
  </si>
  <si>
    <t xml:space="preserve"> 档案事务</t>
  </si>
  <si>
    <t xml:space="preserve">  档案馆</t>
  </si>
  <si>
    <t xml:space="preserve"> 民主党派及工商联事务</t>
  </si>
  <si>
    <t xml:space="preserve">  其他民主党派及工商联事务支出</t>
  </si>
  <si>
    <t xml:space="preserve"> 群众团体事务</t>
  </si>
  <si>
    <t xml:space="preserve">  其他群众团体事务支出</t>
  </si>
  <si>
    <t xml:space="preserve"> 党委办公厅（室）及相关机构事务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</si>
  <si>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事业运行</t>
    </r>
  </si>
  <si>
    <t xml:space="preserve"> 组织事务</t>
  </si>
  <si>
    <t xml:space="preserve">  公务员事务</t>
  </si>
  <si>
    <t xml:space="preserve"> 宣传事务</t>
  </si>
  <si>
    <t xml:space="preserve"> 统战事务</t>
  </si>
  <si>
    <t xml:space="preserve"> 其他共产党事务支出</t>
  </si>
  <si>
    <t xml:space="preserve"> 网信事务</t>
  </si>
  <si>
    <t xml:space="preserve"> 市场监督管理事务</t>
  </si>
  <si>
    <t xml:space="preserve">  市场主体管理</t>
  </si>
  <si>
    <t xml:space="preserve">  市场秩序执法</t>
  </si>
  <si>
    <t xml:space="preserve">  药品事务</t>
  </si>
  <si>
    <t xml:space="preserve">  其他市场监督管理事务</t>
  </si>
  <si>
    <t xml:space="preserve"> 其他一般公共服务支出</t>
  </si>
  <si>
    <t xml:space="preserve">  其他一般公共服务支出</t>
  </si>
  <si>
    <t>国防支出</t>
  </si>
  <si>
    <t>公共安全支出</t>
  </si>
  <si>
    <t xml:space="preserve"> 其中：武装警察部队</t>
  </si>
  <si>
    <t xml:space="preserve"> 公安</t>
  </si>
  <si>
    <t xml:space="preserve"> 检察</t>
  </si>
  <si>
    <t xml:space="preserve"> 法院</t>
  </si>
  <si>
    <t xml:space="preserve"> 司法</t>
  </si>
  <si>
    <t>教育支出</t>
  </si>
  <si>
    <t xml:space="preserve"> 教育管理事务</t>
  </si>
  <si>
    <t xml:space="preserve"> 普通教育</t>
  </si>
  <si>
    <t>2050201</t>
  </si>
  <si>
    <t xml:space="preserve">  学前教育</t>
  </si>
  <si>
    <t>2050202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</si>
  <si>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</si>
  <si>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</si>
  <si>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</si>
  <si>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</si>
  <si>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 xml:space="preserve"> 职业教育</t>
  </si>
  <si>
    <t xml:space="preserve">  中等职业教育</t>
  </si>
  <si>
    <t xml:space="preserve"> 成人教育</t>
  </si>
  <si>
    <t xml:space="preserve">  其他成人教育支出</t>
  </si>
  <si>
    <t xml:space="preserve"> 特殊教育</t>
  </si>
  <si>
    <t xml:space="preserve">  特殊学校教育</t>
  </si>
  <si>
    <t xml:space="preserve">  其他特殊教育支出</t>
  </si>
  <si>
    <t xml:space="preserve"> 进修及培训</t>
  </si>
  <si>
    <t xml:space="preserve">  其他进修及培训</t>
  </si>
  <si>
    <t xml:space="preserve"> 教育费附加安排的支出</t>
  </si>
  <si>
    <t xml:space="preserve">  其他教育费附加安排的支出</t>
  </si>
  <si>
    <t xml:space="preserve"> 其他教育支出</t>
  </si>
  <si>
    <t xml:space="preserve">  其他教育支出</t>
  </si>
  <si>
    <t>科学技术支出</t>
  </si>
  <si>
    <t xml:space="preserve"> 科学技术管理事务</t>
  </si>
  <si>
    <t xml:space="preserve">  其他科学技术管理事务支出</t>
  </si>
  <si>
    <t xml:space="preserve"> 技术研究与开发</t>
  </si>
  <si>
    <t xml:space="preserve">  其他技术研究与开发支出</t>
  </si>
  <si>
    <t xml:space="preserve"> 科技条件与服务</t>
  </si>
  <si>
    <t xml:space="preserve">  机构运行</t>
  </si>
  <si>
    <t xml:space="preserve"> 科学技术普及</t>
  </si>
  <si>
    <t xml:space="preserve">  科普活动</t>
  </si>
  <si>
    <t xml:space="preserve">  学术交流活动</t>
  </si>
  <si>
    <t xml:space="preserve">  其他科学技术普及支出</t>
  </si>
  <si>
    <t xml:space="preserve"> 其他科学技术支出</t>
  </si>
  <si>
    <t xml:space="preserve">  其他科学技术支出</t>
  </si>
  <si>
    <t>文化旅游体育与传媒支出</t>
  </si>
  <si>
    <t xml:space="preserve"> 文化和旅游</t>
  </si>
  <si>
    <t xml:space="preserve">  图书馆</t>
  </si>
  <si>
    <t xml:space="preserve">  文化展示及纪念机构</t>
  </si>
  <si>
    <t xml:space="preserve">  群众文化</t>
  </si>
  <si>
    <t xml:space="preserve">  文化和旅游交流与合作</t>
  </si>
  <si>
    <t xml:space="preserve">  文化和旅游市场管理</t>
  </si>
  <si>
    <t xml:space="preserve">  旅游宣传</t>
  </si>
  <si>
    <t xml:space="preserve">  文化和旅游管理事务</t>
  </si>
  <si>
    <t xml:space="preserve">  其他文化和旅游支出</t>
  </si>
  <si>
    <t xml:space="preserve"> 文物</t>
  </si>
  <si>
    <t xml:space="preserve">  文物保护</t>
  </si>
  <si>
    <t xml:space="preserve"> 体育</t>
  </si>
  <si>
    <t xml:space="preserve">  群众体育</t>
  </si>
  <si>
    <t xml:space="preserve"> 新闻出版电影</t>
  </si>
  <si>
    <t xml:space="preserve">  新闻通讯</t>
  </si>
  <si>
    <t xml:space="preserve"> 广播电视</t>
  </si>
  <si>
    <t xml:space="preserve">  广播</t>
  </si>
  <si>
    <t xml:space="preserve">  其他广播电视支出</t>
  </si>
  <si>
    <t xml:space="preserve"> 其他文化旅游体育与传媒支出</t>
  </si>
  <si>
    <t xml:space="preserve">  其他文化旅游体育与传媒支出</t>
  </si>
  <si>
    <t>社会保障和就业支出</t>
  </si>
  <si>
    <t xml:space="preserve"> 人力资源和社会保障管理事务</t>
  </si>
  <si>
    <t xml:space="preserve">  综合业务管理</t>
  </si>
  <si>
    <t xml:space="preserve">  劳动保障监察</t>
  </si>
  <si>
    <t xml:space="preserve">  就业管理事务</t>
  </si>
  <si>
    <t xml:space="preserve">  社会保险业务管理事务</t>
  </si>
  <si>
    <t xml:space="preserve">  社会保险经办机构</t>
  </si>
  <si>
    <t xml:space="preserve">  劳动人事争议调解仲裁</t>
  </si>
  <si>
    <t xml:space="preserve">  其他人力资源和社会保障管理事务支出</t>
  </si>
  <si>
    <t xml:space="preserve"> 民政管理事务</t>
  </si>
  <si>
    <t xml:space="preserve">  社会组织管理</t>
  </si>
  <si>
    <t xml:space="preserve">  行政区划和地名管理</t>
  </si>
  <si>
    <t xml:space="preserve">  基层政权建设和社区治理</t>
  </si>
  <si>
    <t xml:space="preserve">  其他民政管理事务支出</t>
  </si>
  <si>
    <t xml:space="preserve"> 行政事业单位养老支出</t>
  </si>
  <si>
    <t xml:space="preserve">  行政单位离退休</t>
  </si>
  <si>
    <t xml:space="preserve">  事业单位离退休</t>
  </si>
  <si>
    <t xml:space="preserve">  离退休人员管理机构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</si>
  <si>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</si>
  <si>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</si>
  <si>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</si>
  <si>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其他行政事业单位养老支出</t>
  </si>
  <si>
    <t xml:space="preserve"> 就业补助</t>
  </si>
  <si>
    <t xml:space="preserve">  社会保险补贴</t>
  </si>
  <si>
    <t xml:space="preserve">  公益性岗位补贴</t>
  </si>
  <si>
    <t xml:space="preserve">  其他就业补助支出</t>
  </si>
  <si>
    <t xml:space="preserve"> 抚恤</t>
  </si>
  <si>
    <t xml:space="preserve">  死亡抚恤</t>
  </si>
  <si>
    <t xml:space="preserve">  伤残抚恤</t>
  </si>
  <si>
    <t xml:space="preserve">  义务兵优待</t>
  </si>
  <si>
    <t xml:space="preserve">  其他优抚支出</t>
  </si>
  <si>
    <t xml:space="preserve"> 退役安置</t>
  </si>
  <si>
    <t xml:space="preserve">  退役士兵安置</t>
  </si>
  <si>
    <t xml:space="preserve">  军队移交政府的离退休人员安置</t>
  </si>
  <si>
    <t xml:space="preserve">  退役士兵管理教育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</si>
  <si>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其他退役安置支出</t>
    </r>
  </si>
  <si>
    <t xml:space="preserve"> 社会福利</t>
  </si>
  <si>
    <t xml:space="preserve">  老年福利</t>
  </si>
  <si>
    <t xml:space="preserve">  殡葬</t>
  </si>
  <si>
    <t xml:space="preserve">  社会福利事业单位</t>
  </si>
  <si>
    <t xml:space="preserve">  养老服务</t>
  </si>
  <si>
    <t xml:space="preserve"> 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</si>
  <si>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</si>
  <si>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</si>
  <si>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</si>
  <si>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</si>
  <si>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</si>
  <si>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 xml:space="preserve"> 红十字事业</t>
  </si>
  <si>
    <t xml:space="preserve">  其他红十字事业支出</t>
  </si>
  <si>
    <t xml:space="preserve"> 最低生活保障</t>
  </si>
  <si>
    <t xml:space="preserve">  城市最低生活保障金支出</t>
  </si>
  <si>
    <t xml:space="preserve">  农村最低生活保障金支出</t>
  </si>
  <si>
    <t xml:space="preserve"> 临时救助</t>
  </si>
  <si>
    <t xml:space="preserve">  临时救助支出</t>
  </si>
  <si>
    <t xml:space="preserve">  流浪乞讨人员救助支出</t>
  </si>
  <si>
    <t xml:space="preserve"> 特困人员救助供养</t>
  </si>
  <si>
    <t xml:space="preserve">  城市特困人员救助供养支出</t>
  </si>
  <si>
    <t xml:space="preserve"> 其他生活救助</t>
  </si>
  <si>
    <t xml:space="preserve">  其他城市生活救助</t>
  </si>
  <si>
    <t xml:space="preserve">  其他农村生活救助</t>
  </si>
  <si>
    <t xml:space="preserve"> 财政对基本养老保险基金的补助</t>
  </si>
  <si>
    <t xml:space="preserve">  财政对城乡居民基本养老保险基金的补助</t>
  </si>
  <si>
    <t xml:space="preserve"> 财政对其他社会保险基金的补助</t>
  </si>
  <si>
    <t xml:space="preserve">  其他财政对其他社会保险基金的补助</t>
  </si>
  <si>
    <t xml:space="preserve"> 退役军人管理事务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</si>
  <si>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行政运行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</si>
  <si>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一般行政管理事务</t>
    </r>
  </si>
  <si>
    <t xml:space="preserve">  拥军优属</t>
  </si>
  <si>
    <t xml:space="preserve"> 其他社会保障和就业支出</t>
  </si>
  <si>
    <t xml:space="preserve">  其他社会保障和就业支出</t>
  </si>
  <si>
    <t>卫生健康支出</t>
  </si>
  <si>
    <t xml:space="preserve"> 卫生健康管理事务</t>
  </si>
  <si>
    <t xml:space="preserve"> 基层医疗卫生机构</t>
  </si>
  <si>
    <t xml:space="preserve">  城市社区卫生机构</t>
  </si>
  <si>
    <t xml:space="preserve">  其他基层医疗卫生机构支出</t>
  </si>
  <si>
    <t xml:space="preserve"> 公共卫生</t>
  </si>
  <si>
    <t xml:space="preserve">  疾病预防控制机构</t>
  </si>
  <si>
    <t xml:space="preserve">  卫生监督机构</t>
  </si>
  <si>
    <t xml:space="preserve">  妇幼保健机构</t>
  </si>
  <si>
    <t xml:space="preserve">  其他专业公共卫生机构</t>
  </si>
  <si>
    <t xml:space="preserve">  基本公共卫生服务</t>
  </si>
  <si>
    <t xml:space="preserve">  重大公共卫生专项</t>
  </si>
  <si>
    <t xml:space="preserve">  突发公共卫生事件应急处理</t>
  </si>
  <si>
    <t xml:space="preserve">  其他公共卫生支出</t>
  </si>
  <si>
    <t xml:space="preserve"> 中医药</t>
  </si>
  <si>
    <t xml:space="preserve">  其他中医药支出</t>
  </si>
  <si>
    <t xml:space="preserve"> 计划生育事务</t>
  </si>
  <si>
    <t xml:space="preserve">  其他计划生育事务支出</t>
  </si>
  <si>
    <t xml:space="preserve"> 行政事业单位医疗</t>
  </si>
  <si>
    <t xml:space="preserve">  行政单位医疗</t>
  </si>
  <si>
    <t xml:space="preserve">  事业单位医疗</t>
  </si>
  <si>
    <t xml:space="preserve"> 财政对基本医疗保险基金的补助</t>
  </si>
  <si>
    <t xml:space="preserve">  财政对城乡居民基本医疗保险基金的补助</t>
  </si>
  <si>
    <t xml:space="preserve"> 医疗救助</t>
  </si>
  <si>
    <t xml:space="preserve">  城乡医疗救助</t>
  </si>
  <si>
    <t xml:space="preserve"> 医疗保障管理事务</t>
  </si>
  <si>
    <t xml:space="preserve">  其他医疗保障管理事务支出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</si>
  <si>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老龄卫生健康事务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</si>
  <si>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老龄卫生健康事务</t>
    </r>
  </si>
  <si>
    <t xml:space="preserve"> 其他卫生健康支出</t>
  </si>
  <si>
    <t xml:space="preserve">  其他卫生健康支出</t>
  </si>
  <si>
    <t>节能环保支出</t>
  </si>
  <si>
    <t xml:space="preserve"> 环境保护管理事务</t>
  </si>
  <si>
    <t xml:space="preserve"> 污染防治</t>
  </si>
  <si>
    <t xml:space="preserve">  其他污染防治支出</t>
  </si>
  <si>
    <t xml:space="preserve"> 其他节能环保支出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</si>
  <si>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其他节能环保支出</t>
    </r>
  </si>
  <si>
    <t>城乡社区支出</t>
  </si>
  <si>
    <t xml:space="preserve"> 城乡社区管理事务</t>
  </si>
  <si>
    <t xml:space="preserve">  城管执法</t>
  </si>
  <si>
    <t xml:space="preserve">  工程建设管理</t>
  </si>
  <si>
    <t xml:space="preserve">  市政公用行业市场监管</t>
  </si>
  <si>
    <t xml:space="preserve">  住宅建设与房地产市场监管</t>
  </si>
  <si>
    <t xml:space="preserve">  其他城乡社区管理事务支出</t>
  </si>
  <si>
    <t xml:space="preserve"> 城乡社区规划与管理</t>
  </si>
  <si>
    <t xml:space="preserve">  城乡社区规划与管理</t>
  </si>
  <si>
    <t xml:space="preserve"> 城乡社区公共设施</t>
  </si>
  <si>
    <t xml:space="preserve">  其他城乡社区公共设施支出</t>
  </si>
  <si>
    <t xml:space="preserve"> 城乡社区环境卫生</t>
  </si>
  <si>
    <t xml:space="preserve">  城乡社区环境卫生</t>
  </si>
  <si>
    <t xml:space="preserve"> 建设市场管理与监督</t>
  </si>
  <si>
    <t xml:space="preserve">  建设市场管理与监督</t>
  </si>
  <si>
    <t xml:space="preserve"> 其他城乡社区支出</t>
  </si>
  <si>
    <t xml:space="preserve">  其他城乡社区支出</t>
  </si>
  <si>
    <t>农林水支出</t>
  </si>
  <si>
    <t xml:space="preserve"> 农业农村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</si>
  <si>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</si>
  <si>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</si>
  <si>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</si>
  <si>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</si>
  <si>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</si>
  <si>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行业业务管理</t>
  </si>
  <si>
    <t xml:space="preserve">  稳定农民收入补贴</t>
  </si>
  <si>
    <t xml:space="preserve">  农业生产发展</t>
  </si>
  <si>
    <t xml:space="preserve">  农产品加工与促销</t>
  </si>
  <si>
    <t xml:space="preserve">  农业资源保护修复与利用</t>
  </si>
  <si>
    <t xml:space="preserve">  其他农业农村支出</t>
  </si>
  <si>
    <t xml:space="preserve"> 林业和草原</t>
  </si>
  <si>
    <t xml:space="preserve">  事业机构</t>
  </si>
  <si>
    <t xml:space="preserve">  森林培育</t>
  </si>
  <si>
    <t xml:space="preserve">  森林资源管理</t>
  </si>
  <si>
    <t xml:space="preserve">  森林生态效益补偿</t>
  </si>
  <si>
    <t xml:space="preserve">  动植物保护</t>
  </si>
  <si>
    <t xml:space="preserve">  信息管理</t>
  </si>
  <si>
    <t xml:space="preserve">  林业草原防灾减灾</t>
  </si>
  <si>
    <t xml:space="preserve">  其他林业和草原支出</t>
  </si>
  <si>
    <t xml:space="preserve"> 水利</t>
  </si>
  <si>
    <t xml:space="preserve">  水利工程运行与维护</t>
  </si>
  <si>
    <t xml:space="preserve">  水资源节约管理与保护</t>
  </si>
  <si>
    <t xml:space="preserve">  防汛</t>
  </si>
  <si>
    <t xml:space="preserve">  其他水利支出</t>
  </si>
  <si>
    <t xml:space="preserve"> 农村综合改革</t>
  </si>
  <si>
    <t xml:space="preserve">  对村级一事一议的补助</t>
  </si>
  <si>
    <t xml:space="preserve">  对村民委员会和村党支部的补助</t>
  </si>
  <si>
    <t xml:space="preserve"> 其他农林水支出</t>
  </si>
  <si>
    <t xml:space="preserve">  其他农林水支出</t>
  </si>
  <si>
    <t>资源勘探工业信息等支出</t>
  </si>
  <si>
    <t xml:space="preserve"> 支持中小企业发展和管理支出</t>
  </si>
  <si>
    <t xml:space="preserve">  中小企业发展专项</t>
  </si>
  <si>
    <t xml:space="preserve"> 其他资源勘探工业信息等支出</t>
  </si>
  <si>
    <t xml:space="preserve">  其他资源勘探工业信息等支出</t>
  </si>
  <si>
    <t>商业服务业等支出</t>
  </si>
  <si>
    <t xml:space="preserve"> 其他商业服务业等支出</t>
  </si>
  <si>
    <t xml:space="preserve">  其他商业服务业等支出</t>
  </si>
  <si>
    <t>援助其他地区支出</t>
  </si>
  <si>
    <t xml:space="preserve"> 教育</t>
  </si>
  <si>
    <t xml:space="preserve"> 农业</t>
  </si>
  <si>
    <t xml:space="preserve"> 其他支出</t>
  </si>
  <si>
    <t>自然资源海洋气象等支出</t>
  </si>
  <si>
    <t xml:space="preserve"> 自然资源事务</t>
  </si>
  <si>
    <t xml:space="preserve">  自然资源规划及管理</t>
  </si>
  <si>
    <t xml:space="preserve">  土地资源利用与保护</t>
  </si>
  <si>
    <t xml:space="preserve">  自然资源调查与确权登记</t>
  </si>
  <si>
    <t>灾害防治及应急管理支出</t>
  </si>
  <si>
    <t xml:space="preserve"> 应急管理事务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</si>
  <si>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灾害风险防治</t>
    </r>
  </si>
  <si>
    <t xml:space="preserve">  安全监管</t>
  </si>
  <si>
    <t xml:space="preserve">  应急救援</t>
  </si>
  <si>
    <t xml:space="preserve">  其他应急管理支出</t>
  </si>
  <si>
    <t xml:space="preserve"> 消防事务</t>
  </si>
  <si>
    <t xml:space="preserve">  其他消防事务支出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</si>
  <si>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地震事务</t>
    </r>
  </si>
  <si>
    <t xml:space="preserve"> 自然灾害防治</t>
  </si>
  <si>
    <t xml:space="preserve">  地质灾害防治</t>
  </si>
  <si>
    <t>预备费</t>
  </si>
  <si>
    <t xml:space="preserve"> 预备费</t>
  </si>
  <si>
    <t>其他支出</t>
  </si>
  <si>
    <t xml:space="preserve">  其他支出</t>
  </si>
  <si>
    <t>债务付息支出</t>
  </si>
  <si>
    <t xml:space="preserve"> 地方政府一般债务付息支出</t>
  </si>
  <si>
    <t xml:space="preserve">  地方政府一般债券付息支出</t>
  </si>
  <si>
    <t>债务发行费用支出</t>
  </si>
  <si>
    <t xml:space="preserve"> 地方政府一般债务发行费用支出</t>
  </si>
  <si>
    <t>二、省市转移支付支出</t>
  </si>
  <si>
    <r>
      <rPr>
        <b/>
        <sz val="10"/>
        <color rgb="FF000000"/>
        <rFont val="宋体"/>
        <charset val="134"/>
      </rPr>
      <t>备注：</t>
    </r>
    <r>
      <rPr>
        <sz val="10"/>
        <color indexed="8"/>
        <rFont val="宋体"/>
        <charset val="134"/>
      </rPr>
      <t>根据《</t>
    </r>
    <r>
      <rPr>
        <sz val="10"/>
        <color indexed="8"/>
        <rFont val="Times New Roman"/>
        <charset val="134"/>
      </rPr>
      <t>2020</t>
    </r>
    <r>
      <rPr>
        <sz val="10"/>
        <color indexed="8"/>
        <rFont val="宋体"/>
        <charset val="134"/>
      </rPr>
      <t>年政府收支分类科目》，原“职业高中教育”（2050304项）、“产业技术研究与开发”（2060403项）、“归口管理的行政单位离退休”（2080504项）、“  土地资源调查”（2200105项）科目删除，增设相应科目。为此，上年实绩数同口径调整至增设科目中。</t>
    </r>
  </si>
  <si>
    <t>2020年西湖区本级一般公共预算支出执行情况表</t>
  </si>
  <si>
    <t xml:space="preserve">      单位：万元</t>
  </si>
  <si>
    <r>
      <rPr>
        <b/>
        <sz val="10"/>
        <rFont val="宋体"/>
        <charset val="134"/>
      </rPr>
      <t>科目编码</t>
    </r>
  </si>
  <si>
    <r>
      <rPr>
        <b/>
        <sz val="10"/>
        <rFont val="宋体"/>
        <charset val="134"/>
      </rPr>
      <t>科目名称</t>
    </r>
  </si>
  <si>
    <t>区本级</t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</si>
  <si>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年预算</t>
    </r>
  </si>
  <si>
    <r>
      <rPr>
        <b/>
        <sz val="10"/>
        <rFont val="宋体"/>
        <charset val="134"/>
      </rPr>
      <t>上年实绩</t>
    </r>
  </si>
  <si>
    <r>
      <rPr>
        <b/>
        <sz val="10"/>
        <rFont val="宋体"/>
        <charset val="134"/>
      </rPr>
      <t>为上年</t>
    </r>
    <r>
      <rPr>
        <b/>
        <sz val="10"/>
        <rFont val="Times New Roman"/>
        <charset val="134"/>
      </rPr>
      <t>%</t>
    </r>
  </si>
  <si>
    <t xml:space="preserve">  社会事业发展规划</t>
  </si>
  <si>
    <t xml:space="preserve"> 纪检监察事务</t>
  </si>
  <si>
    <t xml:space="preserve">   其他广播电视支出</t>
  </si>
  <si>
    <t xml:space="preserve">  其他退役安置支出</t>
  </si>
  <si>
    <t xml:space="preserve"> 老龄卫生健康事务</t>
  </si>
  <si>
    <t xml:space="preserve">  老龄卫生健康事务</t>
  </si>
  <si>
    <t xml:space="preserve">  其他节能环保支出</t>
  </si>
  <si>
    <t xml:space="preserve">  灾害风险防治</t>
  </si>
  <si>
    <t xml:space="preserve"> 地震事务</t>
  </si>
  <si>
    <t xml:space="preserve">  预备费</t>
  </si>
  <si>
    <r>
      <rPr>
        <b/>
        <sz val="10"/>
        <color rgb="FF000000"/>
        <rFont val="宋体"/>
        <charset val="134"/>
      </rPr>
      <t>备注：</t>
    </r>
    <r>
      <rPr>
        <sz val="10"/>
        <color indexed="8"/>
        <rFont val="宋体"/>
        <charset val="134"/>
      </rPr>
      <t>根据《2020年政府收支分类科目》，原“职业高中教育”（2050304项）、“产业技术研究与开发”（2060403项）、“归口管理的行政单位离退休”（2080504项）、“  土地资源调查”（2200105项）科目删除，增设相应科目。为此，上年实绩数同口径调整至增设科目中。</t>
    </r>
  </si>
  <si>
    <t>2020年西湖区街道一般公共预算支出执行情况表</t>
  </si>
  <si>
    <r>
      <rPr>
        <sz val="10"/>
        <rFont val="宋体"/>
        <charset val="134"/>
      </rPr>
      <t>单位：万元</t>
    </r>
  </si>
  <si>
    <t>街道</t>
  </si>
  <si>
    <r>
      <rPr>
        <b/>
        <sz val="10"/>
        <rFont val="宋体"/>
        <charset val="134"/>
      </rPr>
      <t>为预算</t>
    </r>
    <r>
      <rPr>
        <b/>
        <sz val="10"/>
        <rFont val="Times New Roman"/>
        <charset val="134"/>
      </rPr>
      <t>%</t>
    </r>
  </si>
  <si>
    <t xml:space="preserve">  人大事务</t>
  </si>
  <si>
    <t xml:space="preserve">   一般行政管理事务</t>
  </si>
  <si>
    <t xml:space="preserve">  政府办公厅（室）及相关机构事务</t>
  </si>
  <si>
    <t xml:space="preserve">   行政运行</t>
  </si>
  <si>
    <t xml:space="preserve">   其他政府办公厅（室）及相关机构事务支出</t>
  </si>
  <si>
    <t xml:space="preserve">  统计信息事务</t>
  </si>
  <si>
    <t xml:space="preserve">   专项普查活动</t>
  </si>
  <si>
    <t xml:space="preserve">   其他统计信息事务支出</t>
  </si>
  <si>
    <t xml:space="preserve">   其他纪检监察事务支出</t>
  </si>
  <si>
    <t xml:space="preserve">  商贸事务</t>
  </si>
  <si>
    <t xml:space="preserve">   其他商贸事务支出</t>
  </si>
  <si>
    <t xml:space="preserve">  群众团体事务</t>
  </si>
  <si>
    <t xml:space="preserve">   其他群众团体事务支出</t>
  </si>
  <si>
    <t xml:space="preserve">  市场监督管理事务</t>
  </si>
  <si>
    <t xml:space="preserve">   其他市场监督管理事务</t>
  </si>
  <si>
    <t xml:space="preserve">   其他一般公共服务支出</t>
  </si>
  <si>
    <t xml:space="preserve">  公安</t>
  </si>
  <si>
    <t xml:space="preserve">  司法</t>
  </si>
  <si>
    <t xml:space="preserve">  普通教育</t>
  </si>
  <si>
    <t xml:space="preserve">   学前教育</t>
  </si>
  <si>
    <t xml:space="preserve">   其他普通教育支出</t>
  </si>
  <si>
    <t>20607</t>
  </si>
  <si>
    <t xml:space="preserve">  科学技术普及</t>
  </si>
  <si>
    <t>2060702</t>
  </si>
  <si>
    <t xml:space="preserve">   科普活动</t>
  </si>
  <si>
    <t>2069999</t>
  </si>
  <si>
    <t xml:space="preserve">   其他科学技术支出</t>
  </si>
  <si>
    <t xml:space="preserve">  文化和旅游</t>
  </si>
  <si>
    <t xml:space="preserve">   群众文化</t>
  </si>
  <si>
    <t xml:space="preserve">   其他文化旅游体育与传媒支出</t>
  </si>
  <si>
    <t xml:space="preserve">  人力资源和社会保障管理事务</t>
  </si>
  <si>
    <t xml:space="preserve">   其他人力资源和社会保障管理事务支出</t>
  </si>
  <si>
    <t xml:space="preserve">  民政管理事务</t>
  </si>
  <si>
    <t xml:space="preserve">   其他民政管理事务支出</t>
  </si>
  <si>
    <t xml:space="preserve">  行政事业单位养老支出</t>
  </si>
  <si>
    <t xml:space="preserve">   行政单位离退休</t>
  </si>
  <si>
    <t xml:space="preserve">   事业单位离退休</t>
  </si>
  <si>
    <t xml:space="preserve">   机关事业单位基本养老保险缴费支出</t>
  </si>
  <si>
    <t xml:space="preserve">   机关事业单位职业年金缴费支出</t>
  </si>
  <si>
    <t xml:space="preserve">  就业补助</t>
  </si>
  <si>
    <t xml:space="preserve">   公益性岗位补贴</t>
  </si>
  <si>
    <t xml:space="preserve">   其他就业补助支出</t>
  </si>
  <si>
    <t xml:space="preserve">  抚恤</t>
  </si>
  <si>
    <t xml:space="preserve">   其他优抚支出</t>
  </si>
  <si>
    <t xml:space="preserve">  社会福利</t>
  </si>
  <si>
    <t xml:space="preserve">   殡葬</t>
  </si>
  <si>
    <t xml:space="preserve">  残疾人事业</t>
  </si>
  <si>
    <t xml:space="preserve">   其他残疾人事业支出</t>
  </si>
  <si>
    <t xml:space="preserve">  其他生活救助</t>
  </si>
  <si>
    <t xml:space="preserve">   其他城市生活救助</t>
  </si>
  <si>
    <t xml:space="preserve">   其他农村生活救助</t>
  </si>
  <si>
    <t xml:space="preserve">   其他社会保障和就业支出</t>
  </si>
  <si>
    <t xml:space="preserve">  公共卫生</t>
  </si>
  <si>
    <t xml:space="preserve">   基本公共卫生服务</t>
  </si>
  <si>
    <t xml:space="preserve">   其他公共卫生支出</t>
  </si>
  <si>
    <t xml:space="preserve">  计划生育事务</t>
  </si>
  <si>
    <t xml:space="preserve">   其他计划生育事务支出</t>
  </si>
  <si>
    <t xml:space="preserve">  行政事业单位医疗</t>
  </si>
  <si>
    <t xml:space="preserve">   行政单位医疗</t>
  </si>
  <si>
    <t xml:space="preserve">   事业单位医疗</t>
  </si>
  <si>
    <t xml:space="preserve">  城乡社区管理事务</t>
  </si>
  <si>
    <t xml:space="preserve">   其他城乡社区管理事务支出</t>
  </si>
  <si>
    <t xml:space="preserve">  城乡社区公共设施</t>
  </si>
  <si>
    <t xml:space="preserve">   其他城乡社区公共设施支出</t>
  </si>
  <si>
    <t xml:space="preserve">   城乡社区环境卫生</t>
  </si>
  <si>
    <t xml:space="preserve">   其他城乡社区支出</t>
  </si>
  <si>
    <t xml:space="preserve">   其他农林水支出</t>
  </si>
  <si>
    <t xml:space="preserve">  支持中小企业发展和管理支出</t>
  </si>
  <si>
    <t xml:space="preserve">   中小企业发展专项</t>
  </si>
  <si>
    <t xml:space="preserve">  应急管理事务</t>
  </si>
  <si>
    <t xml:space="preserve">   安全监管</t>
  </si>
  <si>
    <t xml:space="preserve">   其他应急管理支出</t>
  </si>
  <si>
    <t xml:space="preserve">  消防事务</t>
  </si>
  <si>
    <t xml:space="preserve">   其他消防事务支出</t>
  </si>
  <si>
    <t xml:space="preserve">   其他支出</t>
  </si>
  <si>
    <r>
      <rPr>
        <sz val="10"/>
        <color rgb="FF000000"/>
        <rFont val="宋体"/>
        <charset val="134"/>
      </rPr>
      <t>备注：根据《</t>
    </r>
    <r>
      <rPr>
        <sz val="10"/>
        <color indexed="8"/>
        <rFont val="Times New Roman"/>
        <charset val="134"/>
      </rPr>
      <t>2020</t>
    </r>
    <r>
      <rPr>
        <sz val="10"/>
        <color indexed="8"/>
        <rFont val="宋体"/>
        <charset val="134"/>
      </rPr>
      <t>年政府收支分类科目》，原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职业高中教育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charset val="134"/>
      </rPr>
      <t>2050304</t>
    </r>
    <r>
      <rPr>
        <sz val="10"/>
        <color indexed="8"/>
        <rFont val="宋体"/>
        <charset val="134"/>
      </rPr>
      <t>项）、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产业技术研究与开发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charset val="134"/>
      </rPr>
      <t>2060403</t>
    </r>
    <r>
      <rPr>
        <sz val="10"/>
        <color indexed="8"/>
        <rFont val="宋体"/>
        <charset val="134"/>
      </rPr>
      <t>项）、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归口管理的行政单位离退休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charset val="134"/>
      </rPr>
      <t>2080504</t>
    </r>
    <r>
      <rPr>
        <sz val="10"/>
        <color indexed="8"/>
        <rFont val="宋体"/>
        <charset val="134"/>
      </rPr>
      <t>项）、</t>
    </r>
    <r>
      <rPr>
        <sz val="10"/>
        <color indexed="8"/>
        <rFont val="Times New Roman"/>
        <charset val="134"/>
      </rPr>
      <t xml:space="preserve">“  </t>
    </r>
    <r>
      <rPr>
        <sz val="10"/>
        <color indexed="8"/>
        <rFont val="宋体"/>
        <charset val="134"/>
      </rPr>
      <t>土地资源调查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（</t>
    </r>
    <r>
      <rPr>
        <sz val="10"/>
        <color indexed="8"/>
        <rFont val="Times New Roman"/>
        <charset val="134"/>
      </rPr>
      <t>2200105</t>
    </r>
    <r>
      <rPr>
        <sz val="10"/>
        <color indexed="8"/>
        <rFont val="宋体"/>
        <charset val="134"/>
      </rPr>
      <t>项）科目删除，增设相应科目。为此，上年实绩数同口径调整至增设科目中。</t>
    </r>
  </si>
  <si>
    <t>2020年西湖区一般公共预算收支平衡表</t>
  </si>
  <si>
    <t>预算科目</t>
  </si>
  <si>
    <t>金额</t>
  </si>
  <si>
    <t>一般公共预算收入</t>
  </si>
  <si>
    <t>一般公共预算支出</t>
  </si>
  <si>
    <t>上级补助收入</t>
  </si>
  <si>
    <t xml:space="preserve">    其中：省市补助（转移支付）支出</t>
  </si>
  <si>
    <t xml:space="preserve">     其中：返还性收入</t>
  </si>
  <si>
    <t xml:space="preserve">         省市补助（转移支付）收入</t>
  </si>
  <si>
    <t>下级上解收入</t>
  </si>
  <si>
    <t>上解上级支出</t>
  </si>
  <si>
    <t>债务转贷收入</t>
  </si>
  <si>
    <t>地方政府一般债务还本支出</t>
  </si>
  <si>
    <t>调入资金</t>
  </si>
  <si>
    <t>上年结转</t>
  </si>
  <si>
    <t>调入预算稳定调节基金</t>
  </si>
  <si>
    <t>安排预算稳定调节基金</t>
  </si>
  <si>
    <t>结转下年的专项支出</t>
  </si>
  <si>
    <t>收  入  总  计</t>
  </si>
  <si>
    <t>支  出  总  计</t>
  </si>
  <si>
    <r>
      <rPr>
        <sz val="20"/>
        <rFont val="方正小标宋_GBK"/>
        <charset val="134"/>
      </rPr>
      <t>2020</t>
    </r>
    <r>
      <rPr>
        <sz val="20"/>
        <rFont val="方正小标宋_GBK"/>
        <charset val="134"/>
      </rPr>
      <t>年西湖区政府性基金预算执行情况表</t>
    </r>
  </si>
  <si>
    <r>
      <rPr>
        <b/>
        <sz val="10"/>
        <rFont val="宋体"/>
        <charset val="134"/>
        <scheme val="minor"/>
      </rPr>
      <t>项</t>
    </r>
    <r>
      <rPr>
        <b/>
        <sz val="10"/>
        <rFont val="宋体"/>
        <charset val="134"/>
      </rPr>
      <t xml:space="preserve">    目</t>
    </r>
  </si>
  <si>
    <r>
      <rPr>
        <b/>
        <sz val="10"/>
        <rFont val="宋体"/>
        <charset val="134"/>
        <scheme val="minor"/>
      </rPr>
      <t>2020</t>
    </r>
    <r>
      <rPr>
        <b/>
        <sz val="10"/>
        <rFont val="宋体"/>
        <charset val="134"/>
      </rPr>
      <t>年调整</t>
    </r>
  </si>
  <si>
    <r>
      <rPr>
        <b/>
        <sz val="10"/>
        <rFont val="宋体"/>
        <charset val="134"/>
        <scheme val="minor"/>
      </rPr>
      <t>收</t>
    </r>
    <r>
      <rPr>
        <b/>
        <sz val="10"/>
        <rFont val="宋体"/>
        <charset val="134"/>
      </rPr>
      <t xml:space="preserve"> 入 合 计</t>
    </r>
  </si>
  <si>
    <t>一、本级基金收入小计</t>
  </si>
  <si>
    <r>
      <rPr>
        <sz val="10"/>
        <rFont val="宋体"/>
        <charset val="134"/>
        <scheme val="minor"/>
      </rPr>
      <t xml:space="preserve">  1</t>
    </r>
    <r>
      <rPr>
        <sz val="10"/>
        <rFont val="宋体"/>
        <charset val="134"/>
      </rPr>
      <t>、彩票公益金收入</t>
    </r>
  </si>
  <si>
    <r>
      <rPr>
        <sz val="10"/>
        <rFont val="宋体"/>
        <charset val="134"/>
        <scheme val="minor"/>
      </rPr>
      <t xml:space="preserve">  2</t>
    </r>
    <r>
      <rPr>
        <sz val="10"/>
        <rFont val="宋体"/>
        <charset val="134"/>
      </rPr>
      <t>、其他政府性基金收入</t>
    </r>
  </si>
  <si>
    <t>二、调入资金</t>
  </si>
  <si>
    <t>三、省市转移支付收入</t>
  </si>
  <si>
    <t xml:space="preserve">   </t>
  </si>
  <si>
    <r>
      <rPr>
        <b/>
        <sz val="10"/>
        <rFont val="宋体"/>
        <charset val="134"/>
        <scheme val="minor"/>
      </rPr>
      <t>支</t>
    </r>
    <r>
      <rPr>
        <b/>
        <sz val="10"/>
        <rFont val="宋体"/>
        <charset val="134"/>
      </rPr>
      <t xml:space="preserve"> 出 合 计</t>
    </r>
  </si>
  <si>
    <t>一、本级基金支出小计</t>
  </si>
  <si>
    <t>212城乡社区支出</t>
  </si>
  <si>
    <t xml:space="preserve">  21216棚户区改造专项债券收入安排的支出</t>
  </si>
  <si>
    <t xml:space="preserve">    2121699其他棚户区改造专项债券收入安排的支出</t>
  </si>
  <si>
    <r>
      <rPr>
        <b/>
        <sz val="10"/>
        <rFont val="宋体"/>
        <charset val="134"/>
        <scheme val="minor"/>
      </rPr>
      <t>229</t>
    </r>
    <r>
      <rPr>
        <b/>
        <sz val="10"/>
        <rFont val="宋体"/>
        <charset val="134"/>
      </rPr>
      <t>其他支出</t>
    </r>
  </si>
  <si>
    <r>
      <rPr>
        <sz val="10"/>
        <rFont val="宋体"/>
        <charset val="134"/>
        <scheme val="minor"/>
      </rPr>
      <t xml:space="preserve">  22904</t>
    </r>
    <r>
      <rPr>
        <sz val="10"/>
        <rFont val="宋体"/>
        <charset val="134"/>
      </rPr>
      <t>其他政府性基金及对应专项债务收入安排的支出</t>
    </r>
  </si>
  <si>
    <r>
      <rPr>
        <sz val="10"/>
        <rFont val="宋体"/>
        <charset val="134"/>
        <scheme val="minor"/>
      </rPr>
      <t xml:space="preserve">    2290401</t>
    </r>
    <r>
      <rPr>
        <sz val="10"/>
        <rFont val="宋体"/>
        <charset val="134"/>
      </rPr>
      <t>其他政府性基金支出</t>
    </r>
  </si>
  <si>
    <t xml:space="preserve">    2290402其他地方自行试点项目收益专项债券收入安排的支出</t>
  </si>
  <si>
    <r>
      <rPr>
        <sz val="10"/>
        <rFont val="宋体"/>
        <charset val="134"/>
        <scheme val="minor"/>
      </rPr>
      <t xml:space="preserve">  22960</t>
    </r>
    <r>
      <rPr>
        <sz val="10"/>
        <rFont val="宋体"/>
        <charset val="134"/>
      </rPr>
      <t>彩票公益金安排的支出</t>
    </r>
  </si>
  <si>
    <r>
      <rPr>
        <sz val="10"/>
        <rFont val="宋体"/>
        <charset val="134"/>
        <scheme val="minor"/>
      </rPr>
      <t xml:space="preserve">    2296002</t>
    </r>
    <r>
      <rPr>
        <sz val="10"/>
        <rFont val="宋体"/>
        <charset val="134"/>
      </rPr>
      <t xml:space="preserve">用于社会福利的彩票公益金支出  </t>
    </r>
  </si>
  <si>
    <r>
      <rPr>
        <sz val="10"/>
        <rFont val="宋体"/>
        <charset val="134"/>
        <scheme val="minor"/>
      </rPr>
      <t xml:space="preserve">    2296003</t>
    </r>
    <r>
      <rPr>
        <sz val="10"/>
        <rFont val="宋体"/>
        <charset val="134"/>
      </rPr>
      <t>用于体育事业的彩票公益金支出</t>
    </r>
  </si>
  <si>
    <r>
      <rPr>
        <b/>
        <sz val="10"/>
        <rFont val="宋体"/>
        <charset val="134"/>
        <scheme val="minor"/>
      </rPr>
      <t>232</t>
    </r>
    <r>
      <rPr>
        <b/>
        <sz val="10"/>
        <rFont val="宋体"/>
        <charset val="134"/>
      </rPr>
      <t>债务付息支出</t>
    </r>
  </si>
  <si>
    <r>
      <rPr>
        <sz val="10"/>
        <rFont val="宋体"/>
        <charset val="134"/>
        <scheme val="minor"/>
      </rPr>
      <t xml:space="preserve">  23204</t>
    </r>
    <r>
      <rPr>
        <sz val="10"/>
        <rFont val="宋体"/>
        <charset val="134"/>
      </rPr>
      <t>地方政府专项债务付息支出</t>
    </r>
  </si>
  <si>
    <r>
      <rPr>
        <sz val="10"/>
        <rFont val="宋体"/>
        <charset val="134"/>
        <scheme val="minor"/>
      </rPr>
      <t xml:space="preserve">    2320411</t>
    </r>
    <r>
      <rPr>
        <sz val="10"/>
        <rFont val="宋体"/>
        <charset val="134"/>
      </rPr>
      <t>国有土地使用权出让金债务付息支出</t>
    </r>
  </si>
  <si>
    <t xml:space="preserve">    2320433棚户区改造专项债券付息支出</t>
  </si>
  <si>
    <t xml:space="preserve">    2320498其他地方自行试点项目收益专项债券付息支出</t>
  </si>
  <si>
    <r>
      <rPr>
        <b/>
        <sz val="10"/>
        <rFont val="宋体"/>
        <charset val="134"/>
        <scheme val="minor"/>
      </rPr>
      <t>233</t>
    </r>
    <r>
      <rPr>
        <b/>
        <sz val="10"/>
        <rFont val="宋体"/>
        <charset val="134"/>
      </rPr>
      <t>债务发行费用支出</t>
    </r>
  </si>
  <si>
    <r>
      <rPr>
        <sz val="10"/>
        <rFont val="宋体"/>
        <charset val="134"/>
        <scheme val="minor"/>
      </rPr>
      <t xml:space="preserve">  23304</t>
    </r>
    <r>
      <rPr>
        <sz val="10"/>
        <rFont val="宋体"/>
        <charset val="134"/>
      </rPr>
      <t>地方政府专项债务发行费用支出</t>
    </r>
  </si>
  <si>
    <r>
      <rPr>
        <sz val="10"/>
        <rFont val="宋体"/>
        <charset val="134"/>
        <scheme val="minor"/>
      </rPr>
      <t xml:space="preserve">    2330411</t>
    </r>
    <r>
      <rPr>
        <sz val="10"/>
        <rFont val="宋体"/>
        <charset val="134"/>
      </rPr>
      <t>国有土地使用权出让金债务发行费用支出</t>
    </r>
  </si>
  <si>
    <t xml:space="preserve">    2330433棚户区改造专项债券发行费用支出</t>
  </si>
  <si>
    <t xml:space="preserve">    2330498其他地方自行试点项目收益专项债券发行费用支出</t>
  </si>
  <si>
    <t>2020年西湖区政府性基金收支平衡表</t>
  </si>
  <si>
    <r>
      <rPr>
        <sz val="10"/>
        <rFont val="宋体"/>
        <charset val="134"/>
      </rPr>
      <t>本级政府性基金收入</t>
    </r>
  </si>
  <si>
    <r>
      <rPr>
        <sz val="10"/>
        <rFont val="宋体"/>
        <charset val="134"/>
      </rPr>
      <t>本级政府性基金支出</t>
    </r>
  </si>
  <si>
    <r>
      <rPr>
        <sz val="10"/>
        <rFont val="宋体"/>
        <charset val="134"/>
      </rPr>
      <t>省市补助（转移支付）收入</t>
    </r>
  </si>
  <si>
    <r>
      <rPr>
        <sz val="10"/>
        <rFont val="宋体"/>
        <charset val="134"/>
      </rPr>
      <t>省市补助（转移支付）支出</t>
    </r>
  </si>
  <si>
    <r>
      <rPr>
        <sz val="10"/>
        <rFont val="宋体"/>
        <charset val="134"/>
      </rPr>
      <t>下级上解收入</t>
    </r>
  </si>
  <si>
    <r>
      <rPr>
        <sz val="10"/>
        <rFont val="宋体"/>
        <charset val="134"/>
      </rPr>
      <t>上年结余</t>
    </r>
  </si>
  <si>
    <r>
      <rPr>
        <sz val="10"/>
        <rFont val="宋体"/>
        <charset val="134"/>
      </rPr>
      <t>调入资金</t>
    </r>
  </si>
  <si>
    <r>
      <rPr>
        <sz val="10"/>
        <rFont val="宋体"/>
        <charset val="134"/>
      </rPr>
      <t>调出资金</t>
    </r>
  </si>
  <si>
    <r>
      <rPr>
        <sz val="10"/>
        <rFont val="宋体"/>
        <charset val="134"/>
      </rPr>
      <t>年终结余</t>
    </r>
  </si>
  <si>
    <t>债务还本支出</t>
  </si>
  <si>
    <t>专项债券</t>
  </si>
  <si>
    <r>
      <rPr>
        <b/>
        <sz val="10"/>
        <rFont val="宋体"/>
        <charset val="134"/>
      </rPr>
      <t>收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入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总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</t>
    </r>
  </si>
  <si>
    <r>
      <rPr>
        <b/>
        <sz val="10"/>
        <rFont val="宋体"/>
        <charset val="134"/>
      </rPr>
      <t>支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出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总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</t>
    </r>
  </si>
  <si>
    <r>
      <rPr>
        <sz val="20"/>
        <rFont val="方正小标宋_GBK"/>
        <charset val="134"/>
      </rPr>
      <t>2020</t>
    </r>
    <r>
      <rPr>
        <sz val="20"/>
        <rFont val="方正小标宋_GBK"/>
        <charset val="134"/>
      </rPr>
      <t>年西湖区国有资本经营预算执行情况表</t>
    </r>
  </si>
  <si>
    <t>一、本级收入</t>
  </si>
  <si>
    <t xml:space="preserve">  1、利润收入</t>
  </si>
  <si>
    <t>二、省市转移支付收入</t>
  </si>
  <si>
    <t>一、本级支出</t>
  </si>
  <si>
    <r>
      <rPr>
        <b/>
        <sz val="10"/>
        <rFont val="宋体"/>
        <charset val="134"/>
        <scheme val="minor"/>
      </rPr>
      <t>223</t>
    </r>
    <r>
      <rPr>
        <b/>
        <sz val="10"/>
        <rFont val="宋体"/>
        <charset val="134"/>
      </rPr>
      <t>国有资本经营预算支出</t>
    </r>
  </si>
  <si>
    <r>
      <rPr>
        <sz val="10"/>
        <rFont val="宋体"/>
        <charset val="134"/>
        <scheme val="minor"/>
      </rPr>
      <t xml:space="preserve">  22301</t>
    </r>
    <r>
      <rPr>
        <sz val="10"/>
        <rFont val="宋体"/>
        <charset val="134"/>
      </rPr>
      <t>解决历史遗留问题及改革成本支出</t>
    </r>
  </si>
  <si>
    <r>
      <rPr>
        <sz val="10"/>
        <rFont val="宋体"/>
        <charset val="134"/>
        <scheme val="minor"/>
      </rPr>
      <t xml:space="preserve">    2230199</t>
    </r>
    <r>
      <rPr>
        <sz val="10"/>
        <rFont val="宋体"/>
        <charset val="134"/>
      </rPr>
      <t>其他解决历史遗留问题及改革成本支出</t>
    </r>
  </si>
  <si>
    <r>
      <rPr>
        <sz val="10"/>
        <rFont val="宋体"/>
        <charset val="134"/>
        <scheme val="minor"/>
      </rPr>
      <t xml:space="preserve">  22399</t>
    </r>
    <r>
      <rPr>
        <sz val="10"/>
        <rFont val="宋体"/>
        <charset val="134"/>
      </rPr>
      <t>其他国有资本经营预算支出</t>
    </r>
  </si>
  <si>
    <r>
      <rPr>
        <sz val="10"/>
        <rFont val="宋体"/>
        <charset val="134"/>
        <scheme val="minor"/>
      </rPr>
      <t xml:space="preserve">    2239901</t>
    </r>
    <r>
      <rPr>
        <sz val="10"/>
        <rFont val="宋体"/>
        <charset val="134"/>
      </rPr>
      <t>其他国有资本经营预算支出</t>
    </r>
  </si>
  <si>
    <r>
      <rPr>
        <sz val="20"/>
        <rFont val="方正小标宋_GBK"/>
        <charset val="134"/>
      </rPr>
      <t>2020</t>
    </r>
    <r>
      <rPr>
        <sz val="20"/>
        <rFont val="方正小标宋_GBK"/>
        <charset val="134"/>
      </rPr>
      <t>年西湖区社会保险基金预算执行情况表</t>
    </r>
  </si>
  <si>
    <t>一、机关事业单位基本养老保险基金收入</t>
  </si>
  <si>
    <r>
      <rPr>
        <sz val="10"/>
        <rFont val="宋体"/>
        <charset val="134"/>
        <scheme val="minor"/>
      </rPr>
      <t xml:space="preserve">  1</t>
    </r>
    <r>
      <rPr>
        <sz val="10"/>
        <rFont val="宋体"/>
        <charset val="134"/>
      </rPr>
      <t>、机关事业单位基本养老保险费收入</t>
    </r>
  </si>
  <si>
    <r>
      <rPr>
        <sz val="10"/>
        <rFont val="宋体"/>
        <charset val="134"/>
        <scheme val="minor"/>
      </rPr>
      <t xml:space="preserve">  2</t>
    </r>
    <r>
      <rPr>
        <sz val="10"/>
        <rFont val="宋体"/>
        <charset val="134"/>
      </rPr>
      <t>、机关事业单位基本养老保险基金财政补助收入</t>
    </r>
  </si>
  <si>
    <r>
      <rPr>
        <sz val="10"/>
        <rFont val="宋体"/>
        <charset val="134"/>
        <scheme val="minor"/>
      </rPr>
      <t xml:space="preserve">  3</t>
    </r>
    <r>
      <rPr>
        <sz val="10"/>
        <rFont val="宋体"/>
        <charset val="134"/>
      </rPr>
      <t>、机关事业单位基本养老保险基金利息收入</t>
    </r>
  </si>
  <si>
    <r>
      <rPr>
        <sz val="10"/>
        <rFont val="宋体"/>
        <charset val="134"/>
        <scheme val="minor"/>
      </rPr>
      <t xml:space="preserve">  4</t>
    </r>
    <r>
      <rPr>
        <sz val="10"/>
        <rFont val="宋体"/>
        <charset val="134"/>
      </rPr>
      <t>、其他机关事业单位基本养老保险基金收入</t>
    </r>
  </si>
  <si>
    <r>
      <rPr>
        <b/>
        <sz val="10"/>
        <rFont val="宋体"/>
        <charset val="134"/>
        <scheme val="minor"/>
      </rPr>
      <t>209</t>
    </r>
    <r>
      <rPr>
        <b/>
        <sz val="10"/>
        <rFont val="宋体"/>
        <charset val="134"/>
      </rPr>
      <t>社会保险基金支出</t>
    </r>
  </si>
  <si>
    <r>
      <rPr>
        <sz val="10"/>
        <rFont val="宋体"/>
        <charset val="134"/>
        <scheme val="minor"/>
      </rPr>
      <t xml:space="preserve">  20911</t>
    </r>
    <r>
      <rPr>
        <sz val="10"/>
        <rFont val="宋体"/>
        <charset val="134"/>
      </rPr>
      <t>机关事业单位基本养老保险基金支出</t>
    </r>
  </si>
  <si>
    <r>
      <rPr>
        <sz val="10"/>
        <rFont val="宋体"/>
        <charset val="134"/>
        <scheme val="minor"/>
      </rPr>
      <t xml:space="preserve">    2091101</t>
    </r>
    <r>
      <rPr>
        <sz val="10"/>
        <rFont val="宋体"/>
        <charset val="134"/>
      </rPr>
      <t>基本养老金支出</t>
    </r>
  </si>
  <si>
    <t>2020年西湖区地方政府债务情况表</t>
  </si>
  <si>
    <t>单元：万元</t>
  </si>
  <si>
    <t>项目</t>
  </si>
  <si>
    <t>2020年执行数</t>
  </si>
  <si>
    <t>一般债务</t>
  </si>
  <si>
    <t>一、2020年地方政府一般债券发行执行数</t>
  </si>
  <si>
    <t>其中：新增债券</t>
  </si>
  <si>
    <t xml:space="preserve">      再融资债券</t>
  </si>
  <si>
    <t>二、2020年地方政府一般债券还本执行数</t>
  </si>
  <si>
    <t>三、2020年地方政府一般债券付息执行数</t>
  </si>
  <si>
    <t>四、2020年末地方政府一般债务限额</t>
  </si>
  <si>
    <t>五、2020年末地方政府一般债务余额</t>
  </si>
  <si>
    <t>专项债务</t>
  </si>
  <si>
    <t>一、2020年地方政府专项债券发行执行数</t>
  </si>
  <si>
    <t>二、2020年地方政府专项债券还本执行数</t>
  </si>
  <si>
    <t>三、2020年地方政府专项债券付息执行数</t>
  </si>
  <si>
    <t>四、2020年末地方政府专项债务限额</t>
  </si>
  <si>
    <t>五、2020年末地方政府专项债务余额</t>
  </si>
  <si>
    <t>2020年西湖区本级基本支出经济分类科目执行表</t>
  </si>
  <si>
    <t>经济分类科目</t>
  </si>
  <si>
    <r>
      <rPr>
        <b/>
        <sz val="10"/>
        <rFont val="宋体"/>
        <charset val="134"/>
        <scheme val="minor"/>
      </rPr>
      <t>2020</t>
    </r>
    <r>
      <rPr>
        <b/>
        <sz val="10"/>
        <rFont val="宋体"/>
        <charset val="134"/>
      </rPr>
      <t>年执行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</si>
  <si>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计</t>
    </r>
  </si>
  <si>
    <t>机关工资福利支出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</si>
  <si>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工资奖金津补贴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</si>
  <si>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社会保障缴费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</si>
  <si>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住房公积金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</si>
  <si>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其他工资福利支出</t>
    </r>
  </si>
  <si>
    <t>商品和服务支出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</si>
  <si>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办公经费费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</si>
  <si>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会议费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</si>
  <si>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培训费</t>
    </r>
  </si>
  <si>
    <t xml:space="preserve">   专用材料购置费</t>
  </si>
  <si>
    <t xml:space="preserve">   委托业务费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</si>
  <si>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公务接待费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</si>
  <si>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因公出国（境）费用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</si>
  <si>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公务用车运行维护费</t>
    </r>
  </si>
  <si>
    <t xml:space="preserve">   维修（护）费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</si>
  <si>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其他商品和服务支出</t>
    </r>
  </si>
  <si>
    <t>机关资本性支出（一）</t>
  </si>
  <si>
    <t xml:space="preserve">   基础设施建设</t>
  </si>
  <si>
    <t xml:space="preserve">   公务用车购置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</si>
  <si>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设备购置</t>
    </r>
  </si>
  <si>
    <t xml:space="preserve">   大型修缮</t>
  </si>
  <si>
    <t xml:space="preserve">   其他资本性支出</t>
  </si>
  <si>
    <t>对事业单位经常性补助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</si>
  <si>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工资福利支出</t>
    </r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</si>
  <si>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商品和服务支出</t>
    </r>
  </si>
  <si>
    <t>对事业单位资本性补助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</si>
  <si>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资本性支出（一）</t>
    </r>
  </si>
  <si>
    <t>对个人和家庭的补助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</si>
  <si>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社会福利和救助</t>
    </r>
  </si>
  <si>
    <t xml:space="preserve">   助学金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</si>
  <si>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离退休费</t>
    </r>
  </si>
  <si>
    <t xml:space="preserve">   其他对个人和家庭的补助</t>
  </si>
  <si>
    <r>
      <rPr>
        <sz val="10"/>
        <rFont val="宋体"/>
        <charset val="134"/>
        <scheme val="minor"/>
      </rPr>
      <t xml:space="preserve">   </t>
    </r>
    <r>
      <rPr>
        <sz val="10"/>
        <rFont val="宋体"/>
        <charset val="134"/>
      </rPr>
      <t>其他对个人和家庭的补助</t>
    </r>
  </si>
  <si>
    <t>2020年西湖区一般公共预算专项转移支付决算表</t>
  </si>
  <si>
    <t>支出实绩</t>
  </si>
  <si>
    <t xml:space="preserve">  发展与改革事务</t>
  </si>
  <si>
    <t xml:space="preserve">  组织事务</t>
  </si>
  <si>
    <t xml:space="preserve">  其他共产党事务支出</t>
  </si>
  <si>
    <t xml:space="preserve">  其他国防支出</t>
  </si>
  <si>
    <t xml:space="preserve">  职业教育</t>
  </si>
  <si>
    <t xml:space="preserve">  教育费附加安排的支出</t>
  </si>
  <si>
    <t xml:space="preserve">  技术研究与开发</t>
  </si>
  <si>
    <t xml:space="preserve">  文物</t>
  </si>
  <si>
    <t xml:space="preserve">  退役安置</t>
  </si>
  <si>
    <t xml:space="preserve">  退役军人管理事务</t>
  </si>
  <si>
    <t xml:space="preserve">  污染防治</t>
  </si>
  <si>
    <t xml:space="preserve">  自然生态保护</t>
  </si>
  <si>
    <t xml:space="preserve">  能源管理事务</t>
  </si>
  <si>
    <t xml:space="preserve">  农业农村</t>
  </si>
  <si>
    <t xml:space="preserve">  水利</t>
  </si>
  <si>
    <t xml:space="preserve">  农村综合改革</t>
  </si>
  <si>
    <t xml:space="preserve">  制造业</t>
  </si>
  <si>
    <t xml:space="preserve">  工业和信息产业监管</t>
  </si>
  <si>
    <t xml:space="preserve">  商业流通事务</t>
  </si>
  <si>
    <t xml:space="preserve">  涉外发展服务支出</t>
  </si>
  <si>
    <t>金融支出</t>
  </si>
  <si>
    <t xml:space="preserve">  其他金融支出</t>
  </si>
  <si>
    <t xml:space="preserve">  自然资源事务</t>
  </si>
  <si>
    <t>住房保障支出</t>
  </si>
  <si>
    <t xml:space="preserve">  保障性安居工程支出</t>
  </si>
  <si>
    <t>2020年西湖区政府性基金预算专项转移支付决算表</t>
  </si>
  <si>
    <t>政府性基金预算支出</t>
  </si>
  <si>
    <t xml:space="preserve">  国有土地使用权出让收入安排的支出</t>
  </si>
  <si>
    <t xml:space="preserve">  城市基础设施配套费安排的支出</t>
  </si>
  <si>
    <t xml:space="preserve">  其他政府性基金及对应专项债务收入安排的支出</t>
  </si>
  <si>
    <t xml:space="preserve">  彩票公益金安排的支出</t>
  </si>
  <si>
    <t>抗疫特别国债安排的支出</t>
  </si>
  <si>
    <t xml:space="preserve">  基础设施建设</t>
  </si>
  <si>
    <t xml:space="preserve">  抗疫相关支出</t>
  </si>
  <si>
    <t>2020年西湖区本级一般公共预算税收返还和转移支付下达执行表</t>
  </si>
  <si>
    <t>单位</t>
  </si>
  <si>
    <t>中央税收返还支出</t>
  </si>
  <si>
    <t>一般性转移支付支出</t>
  </si>
  <si>
    <t>专项转移支付支出</t>
  </si>
  <si>
    <t>小计</t>
  </si>
  <si>
    <t>增值税和消费税税收返还支出</t>
  </si>
  <si>
    <t>所得税基数返还支出</t>
  </si>
  <si>
    <t>营改增基数返还支出</t>
  </si>
  <si>
    <t>无</t>
  </si>
  <si>
    <t>2020年西湖区本级政府性基金转移支付下达执行表</t>
  </si>
  <si>
    <t>执行数</t>
  </si>
  <si>
    <t>合计</t>
  </si>
  <si>
    <t>一、城乡社区支出</t>
  </si>
  <si>
    <t>二、彩票公益金支出</t>
  </si>
  <si>
    <t>2020年地方政府债券使用情况表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</si>
  <si>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</si>
  <si>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</si>
  <si>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</si>
  <si>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</si>
  <si>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</si>
  <si>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</si>
  <si>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</si>
  <si>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</si>
  <si>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西湖大学建设工程</t>
  </si>
  <si>
    <t>P19330106-0001</t>
  </si>
  <si>
    <t>教育</t>
  </si>
  <si>
    <t>西湖区人民政府</t>
  </si>
  <si>
    <t>杭州市推进西湖大学项目建设指挥部</t>
  </si>
  <si>
    <t>一般债券</t>
  </si>
  <si>
    <t>之江第一小学</t>
  </si>
  <si>
    <t>P18330106-0003</t>
  </si>
  <si>
    <t>社会事业</t>
  </si>
  <si>
    <t>杭州之江城市建设投资集团有限公司</t>
  </si>
  <si>
    <t>杭州至富阳城际铁路附属配套工程（之江段）</t>
  </si>
  <si>
    <t>P17330106-0005</t>
  </si>
  <si>
    <t>道路</t>
  </si>
  <si>
    <t>云创路（西大环路-良祥路)道路工程</t>
  </si>
  <si>
    <t>P18330106-0014</t>
  </si>
  <si>
    <t>杭州西湖城市建设投资集团有限公司</t>
  </si>
  <si>
    <t>杭州紫金港科技城220KV架空线上改下工程</t>
  </si>
  <si>
    <t>P20330106-0030</t>
  </si>
  <si>
    <t>城乡电网</t>
  </si>
  <si>
    <t>杭州紫金港科技城建设投资有限公司</t>
  </si>
  <si>
    <t>其他项目收益专项债</t>
  </si>
  <si>
    <t>三墩镇文体中心</t>
  </si>
  <si>
    <t>P17330106-0004</t>
  </si>
  <si>
    <t>文化旅游</t>
  </si>
  <si>
    <t>之江度假区单元XH1705-A4-21地块体育中心</t>
  </si>
  <si>
    <t>P18330106-0013</t>
  </si>
  <si>
    <t>留下单元XH1303-06地块安置房</t>
  </si>
  <si>
    <t>P20330106-0010</t>
  </si>
  <si>
    <t>棚户区改造</t>
  </si>
  <si>
    <t>棚户区改造专项债券</t>
  </si>
  <si>
    <t>转塘单元XH1807-R21-10地块拆迁安置房</t>
  </si>
  <si>
    <t>P20330106-0008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</si>
</sst>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[Red]\(0.00\)"/>
  </numFmts>
  <fonts count="89"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20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9"/>
      <name val="Times New Roman"/>
      <charset val="134"/>
    </font>
    <font>
      <b/>
      <sz val="12"/>
      <name val="宋体"/>
      <charset val="134"/>
    </font>
    <font>
      <sz val="9"/>
      <name val="Times New Roman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134"/>
    </font>
    <font>
      <sz val="11"/>
      <color theme="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3"/>
      <color theme="3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i/>
      <sz val="11"/>
      <color rgb="FF7F7F7F"/>
      <name val="宋体"/>
      <charset val="134"/>
    </font>
    <font>
      <sz val="11"/>
      <color rgb="FF9C0006"/>
      <name val="宋体"/>
      <charset val="134"/>
    </font>
    <font>
      <b/>
      <sz val="15"/>
      <color indexed="56"/>
      <name val="宋体"/>
      <charset val="134"/>
    </font>
    <font>
      <sz val="11"/>
      <color rgb="FF3F3F76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</font>
    <font>
      <sz val="11"/>
      <color indexed="10"/>
      <name val="宋体"/>
      <charset val="134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8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2" fillId="17" borderId="17" applyNumberFormat="0" applyAlignment="0" applyProtection="0">
      <alignment vertical="center"/>
    </xf>
    <xf numFmtId="0" fontId="45" fillId="10" borderId="12" applyNumberForma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0" borderId="0"/>
    <xf numFmtId="41" fontId="1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1" fillId="16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 wrapText="1"/>
    </xf>
    <xf numFmtId="0" fontId="41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" fillId="11" borderId="13" applyNumberFormat="0" applyFont="0" applyAlignment="0" applyProtection="0">
      <alignment vertical="center"/>
    </xf>
    <xf numFmtId="0" fontId="18" fillId="0" borderId="0">
      <alignment vertical="center"/>
    </xf>
    <xf numFmtId="0" fontId="53" fillId="27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6" fillId="17" borderId="17" applyNumberFormat="0" applyAlignment="0" applyProtection="0">
      <alignment vertical="center"/>
    </xf>
    <xf numFmtId="0" fontId="64" fillId="17" borderId="12" applyNumberFormat="0" applyAlignment="0" applyProtection="0">
      <alignment vertical="center"/>
    </xf>
    <xf numFmtId="0" fontId="59" fillId="17" borderId="1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5" fillId="12" borderId="14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46" fillId="12" borderId="14" applyNumberFormat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0" fillId="16" borderId="22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9" fillId="17" borderId="12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2" fillId="17" borderId="1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7" fillId="0" borderId="0" applyBorder="0"/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6" fillId="50" borderId="26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8" fillId="0" borderId="0">
      <alignment vertical="center"/>
    </xf>
    <xf numFmtId="0" fontId="53" fillId="2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80" fillId="0" borderId="27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8" fillId="0" borderId="0">
      <alignment vertical="center" wrapText="1"/>
    </xf>
    <xf numFmtId="0" fontId="73" fillId="0" borderId="24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1" fillId="3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1" fillId="10" borderId="1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0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53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 applyBorder="0"/>
    <xf numFmtId="0" fontId="27" fillId="0" borderId="0" applyBorder="0"/>
    <xf numFmtId="0" fontId="18" fillId="0" borderId="0">
      <alignment vertical="center"/>
    </xf>
    <xf numFmtId="0" fontId="18" fillId="11" borderId="13" applyNumberFormat="0" applyFont="0" applyAlignment="0" applyProtection="0">
      <alignment vertical="center"/>
    </xf>
    <xf numFmtId="0" fontId="18" fillId="0" borderId="0">
      <alignment vertical="center"/>
    </xf>
    <xf numFmtId="0" fontId="18" fillId="11" borderId="13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 wrapText="1"/>
    </xf>
    <xf numFmtId="0" fontId="18" fillId="0" borderId="0">
      <alignment vertical="center" wrapText="1"/>
    </xf>
    <xf numFmtId="0" fontId="18" fillId="0" borderId="0">
      <alignment vertical="center" wrapText="1"/>
    </xf>
    <xf numFmtId="0" fontId="6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8" fillId="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2" fillId="0" borderId="28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6" fillId="12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85" fillId="22" borderId="0" applyNumberFormat="0" applyBorder="0" applyAlignment="0" applyProtection="0">
      <alignment vertical="center"/>
    </xf>
    <xf numFmtId="0" fontId="85" fillId="22" borderId="0" applyNumberFormat="0" applyBorder="0" applyAlignment="0" applyProtection="0">
      <alignment vertical="center"/>
    </xf>
    <xf numFmtId="0" fontId="87" fillId="53" borderId="16" applyNumberFormat="0" applyAlignment="0" applyProtection="0">
      <alignment vertical="center"/>
    </xf>
    <xf numFmtId="0" fontId="81" fillId="10" borderId="12" applyNumberFormat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1" fillId="0" borderId="0">
      <alignment vertical="center"/>
    </xf>
  </cellStyleXfs>
  <cellXfs count="2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281" applyFont="1" applyBorder="1" applyAlignment="1">
      <alignment horizontal="center" vertical="center"/>
    </xf>
    <xf numFmtId="0" fontId="1" fillId="0" borderId="0" xfId="281" applyBorder="1">
      <alignment vertical="center"/>
    </xf>
    <xf numFmtId="0" fontId="1" fillId="0" borderId="0" xfId="281" applyBorder="1" applyAlignment="1">
      <alignment horizontal="right" vertical="center"/>
    </xf>
    <xf numFmtId="0" fontId="5" fillId="0" borderId="1" xfId="281" applyFont="1" applyBorder="1" applyAlignment="1">
      <alignment horizontal="center" vertical="center"/>
    </xf>
    <xf numFmtId="0" fontId="1" fillId="0" borderId="1" xfId="281" applyBorder="1" applyAlignment="1">
      <alignment horizontal="center" vertical="center"/>
    </xf>
    <xf numFmtId="0" fontId="1" fillId="0" borderId="1" xfId="281" applyBorder="1">
      <alignment vertical="center"/>
    </xf>
    <xf numFmtId="0" fontId="4" fillId="0" borderId="0" xfId="281" applyFont="1" applyAlignment="1">
      <alignment horizontal="center" vertical="center"/>
    </xf>
    <xf numFmtId="0" fontId="1" fillId="0" borderId="0" xfId="281">
      <alignment vertical="center"/>
    </xf>
    <xf numFmtId="0" fontId="1" fillId="0" borderId="1" xfId="281" applyBorder="1" applyAlignment="1">
      <alignment horizontal="center" vertical="center" wrapText="1"/>
    </xf>
    <xf numFmtId="0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77" fontId="1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21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78" fontId="12" fillId="0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9" fontId="14" fillId="0" borderId="2" xfId="0" applyNumberFormat="1" applyFont="1" applyFill="1" applyBorder="1" applyAlignment="1">
      <alignment horizontal="center" vertical="center"/>
    </xf>
    <xf numFmtId="39" fontId="14" fillId="0" borderId="7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178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103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 wrapText="1"/>
    </xf>
    <xf numFmtId="0" fontId="22" fillId="0" borderId="0" xfId="103" applyFont="1" applyFill="1"/>
    <xf numFmtId="0" fontId="20" fillId="0" borderId="0" xfId="103" applyFont="1" applyFill="1" applyAlignment="1">
      <alignment vertical="center"/>
    </xf>
    <xf numFmtId="0" fontId="19" fillId="0" borderId="0" xfId="103" applyFont="1" applyFill="1" applyAlignment="1">
      <alignment vertical="center"/>
    </xf>
    <xf numFmtId="0" fontId="23" fillId="0" borderId="0" xfId="103" applyFont="1" applyFill="1" applyAlignment="1">
      <alignment vertical="center"/>
    </xf>
    <xf numFmtId="0" fontId="23" fillId="0" borderId="0" xfId="103" applyFont="1" applyFill="1" applyAlignment="1">
      <alignment horizontal="right" vertical="center"/>
    </xf>
    <xf numFmtId="177" fontId="23" fillId="0" borderId="0" xfId="103" applyNumberFormat="1" applyFont="1" applyFill="1" applyAlignment="1">
      <alignment horizontal="right" vertical="center"/>
    </xf>
    <xf numFmtId="177" fontId="24" fillId="0" borderId="0" xfId="103" applyNumberFormat="1" applyFont="1" applyFill="1" applyAlignment="1">
      <alignment vertical="center"/>
    </xf>
    <xf numFmtId="0" fontId="24" fillId="0" borderId="0" xfId="103" applyFont="1" applyFill="1" applyAlignment="1">
      <alignment vertical="center"/>
    </xf>
    <xf numFmtId="178" fontId="24" fillId="0" borderId="0" xfId="103" applyNumberFormat="1" applyFont="1" applyFill="1" applyAlignment="1">
      <alignment vertical="center"/>
    </xf>
    <xf numFmtId="0" fontId="25" fillId="0" borderId="0" xfId="103" applyFont="1" applyFill="1" applyAlignment="1">
      <alignment vertical="center"/>
    </xf>
    <xf numFmtId="0" fontId="22" fillId="0" borderId="8" xfId="103" applyFont="1" applyFill="1" applyBorder="1" applyAlignment="1">
      <alignment horizontal="left" vertical="center"/>
    </xf>
    <xf numFmtId="0" fontId="26" fillId="0" borderId="8" xfId="103" applyFont="1" applyFill="1" applyBorder="1" applyAlignment="1">
      <alignment horizontal="right" vertical="center"/>
    </xf>
    <xf numFmtId="0" fontId="7" fillId="0" borderId="8" xfId="103" applyFont="1" applyFill="1" applyBorder="1" applyAlignment="1">
      <alignment horizontal="right" vertical="center"/>
    </xf>
    <xf numFmtId="0" fontId="15" fillId="0" borderId="8" xfId="103" applyFont="1" applyFill="1" applyBorder="1" applyAlignment="1">
      <alignment horizontal="right" vertical="center"/>
    </xf>
    <xf numFmtId="0" fontId="13" fillId="0" borderId="1" xfId="103" applyFont="1" applyFill="1" applyBorder="1" applyAlignment="1">
      <alignment horizontal="center" vertical="center"/>
    </xf>
    <xf numFmtId="177" fontId="13" fillId="0" borderId="1" xfId="103" applyNumberFormat="1" applyFont="1" applyFill="1" applyBorder="1" applyAlignment="1">
      <alignment horizontal="center" vertical="center" wrapText="1"/>
    </xf>
    <xf numFmtId="178" fontId="14" fillId="2" borderId="1" xfId="211" applyNumberFormat="1" applyFont="1" applyFill="1" applyBorder="1" applyAlignment="1">
      <alignment horizontal="center" vertical="center"/>
    </xf>
    <xf numFmtId="178" fontId="8" fillId="2" borderId="1" xfId="211" applyNumberFormat="1" applyFont="1" applyFill="1" applyBorder="1" applyAlignment="1">
      <alignment horizontal="center" vertical="center"/>
    </xf>
    <xf numFmtId="178" fontId="8" fillId="0" borderId="1" xfId="211" applyNumberFormat="1" applyFont="1" applyFill="1" applyBorder="1" applyAlignment="1">
      <alignment horizontal="center" vertical="center"/>
    </xf>
    <xf numFmtId="177" fontId="20" fillId="0" borderId="0" xfId="103" applyNumberFormat="1" applyFont="1" applyFill="1" applyAlignment="1">
      <alignment vertical="center"/>
    </xf>
    <xf numFmtId="178" fontId="14" fillId="0" borderId="1" xfId="103" applyNumberFormat="1" applyFont="1" applyFill="1" applyBorder="1" applyAlignment="1">
      <alignment horizontal="right" vertical="center"/>
    </xf>
    <xf numFmtId="177" fontId="14" fillId="0" borderId="1" xfId="211" applyNumberFormat="1" applyFont="1" applyFill="1" applyBorder="1" applyAlignment="1">
      <alignment horizontal="right" vertical="center"/>
    </xf>
    <xf numFmtId="0" fontId="13" fillId="0" borderId="1" xfId="103" applyFont="1" applyFill="1" applyBorder="1" applyAlignment="1">
      <alignment horizontal="left" vertical="center" wrapText="1"/>
    </xf>
    <xf numFmtId="177" fontId="14" fillId="0" borderId="1" xfId="103" applyNumberFormat="1" applyFont="1" applyFill="1" applyBorder="1" applyAlignment="1">
      <alignment vertical="center"/>
    </xf>
    <xf numFmtId="177" fontId="14" fillId="0" borderId="1" xfId="103" applyNumberFormat="1" applyFont="1" applyFill="1" applyBorder="1" applyAlignment="1">
      <alignment horizontal="right" vertical="center"/>
    </xf>
    <xf numFmtId="177" fontId="19" fillId="0" borderId="0" xfId="103" applyNumberFormat="1" applyFont="1" applyFill="1" applyAlignment="1">
      <alignment vertical="center"/>
    </xf>
    <xf numFmtId="0" fontId="16" fillId="0" borderId="1" xfId="103" applyFont="1" applyFill="1" applyBorder="1" applyAlignment="1">
      <alignment horizontal="left" vertical="center" wrapText="1"/>
    </xf>
    <xf numFmtId="177" fontId="15" fillId="0" borderId="1" xfId="103" applyNumberFormat="1" applyFont="1" applyFill="1" applyBorder="1" applyAlignment="1">
      <alignment vertical="center"/>
    </xf>
    <xf numFmtId="177" fontId="15" fillId="0" borderId="1" xfId="103" applyNumberFormat="1" applyFont="1" applyFill="1" applyBorder="1" applyAlignment="1">
      <alignment horizontal="right" vertical="center"/>
    </xf>
    <xf numFmtId="0" fontId="14" fillId="0" borderId="2" xfId="103" applyFont="1" applyFill="1" applyBorder="1" applyAlignment="1">
      <alignment horizontal="center" vertical="center"/>
    </xf>
    <xf numFmtId="0" fontId="14" fillId="0" borderId="9" xfId="103" applyFont="1" applyFill="1" applyBorder="1" applyAlignment="1">
      <alignment horizontal="center" vertical="center"/>
    </xf>
    <xf numFmtId="0" fontId="14" fillId="0" borderId="7" xfId="103" applyFont="1" applyFill="1" applyBorder="1" applyAlignment="1">
      <alignment horizontal="center" vertical="center"/>
    </xf>
    <xf numFmtId="0" fontId="13" fillId="0" borderId="1" xfId="103" applyFont="1" applyFill="1" applyBorder="1" applyAlignment="1">
      <alignment horizontal="left" vertical="center"/>
    </xf>
    <xf numFmtId="0" fontId="16" fillId="0" borderId="1" xfId="103" applyFont="1" applyFill="1" applyBorder="1" applyAlignment="1">
      <alignment horizontal="left" vertical="center"/>
    </xf>
    <xf numFmtId="178" fontId="20" fillId="0" borderId="0" xfId="103" applyNumberFormat="1" applyFont="1" applyFill="1" applyAlignment="1">
      <alignment vertical="center"/>
    </xf>
    <xf numFmtId="178" fontId="19" fillId="0" borderId="0" xfId="103" applyNumberFormat="1" applyFont="1" applyFill="1" applyAlignment="1">
      <alignment vertical="center"/>
    </xf>
    <xf numFmtId="0" fontId="27" fillId="0" borderId="0" xfId="103" applyFont="1"/>
    <xf numFmtId="0" fontId="7" fillId="0" borderId="0" xfId="103" applyFont="1" applyFill="1" applyAlignment="1">
      <alignment vertical="center"/>
    </xf>
    <xf numFmtId="0" fontId="8" fillId="0" borderId="0" xfId="103" applyFont="1" applyFill="1" applyAlignment="1">
      <alignment vertical="center"/>
    </xf>
    <xf numFmtId="0" fontId="28" fillId="0" borderId="0" xfId="0" applyFont="1">
      <alignment vertical="center"/>
    </xf>
    <xf numFmtId="0" fontId="22" fillId="0" borderId="0" xfId="103" applyFont="1" applyFill="1" applyAlignment="1">
      <alignment vertical="center"/>
    </xf>
    <xf numFmtId="0" fontId="22" fillId="0" borderId="0" xfId="103" applyFont="1" applyFill="1" applyAlignment="1">
      <alignment horizontal="right" vertical="center"/>
    </xf>
    <xf numFmtId="177" fontId="27" fillId="0" borderId="0" xfId="103" applyNumberFormat="1" applyFont="1" applyFill="1" applyAlignment="1">
      <alignment vertical="center"/>
    </xf>
    <xf numFmtId="0" fontId="27" fillId="0" borderId="0" xfId="103" applyFont="1" applyFill="1" applyAlignment="1">
      <alignment vertical="center"/>
    </xf>
    <xf numFmtId="178" fontId="27" fillId="0" borderId="0" xfId="103" applyNumberFormat="1" applyFont="1" applyFill="1" applyAlignment="1">
      <alignment vertical="center"/>
    </xf>
    <xf numFmtId="0" fontId="29" fillId="0" borderId="0" xfId="0" applyFont="1">
      <alignment vertical="center"/>
    </xf>
    <xf numFmtId="0" fontId="11" fillId="0" borderId="0" xfId="103" applyFont="1" applyAlignment="1">
      <alignment horizontal="center" vertical="center"/>
    </xf>
    <xf numFmtId="0" fontId="30" fillId="0" borderId="0" xfId="103" applyFont="1" applyAlignment="1">
      <alignment vertical="center"/>
    </xf>
    <xf numFmtId="0" fontId="29" fillId="0" borderId="8" xfId="103" applyFont="1" applyFill="1" applyBorder="1" applyAlignment="1">
      <alignment horizontal="right" vertical="center"/>
    </xf>
    <xf numFmtId="178" fontId="13" fillId="2" borderId="1" xfId="211" applyNumberFormat="1" applyFont="1" applyFill="1" applyBorder="1" applyAlignment="1">
      <alignment horizontal="center" vertical="center"/>
    </xf>
    <xf numFmtId="177" fontId="7" fillId="0" borderId="0" xfId="103" applyNumberFormat="1" applyFont="1" applyFill="1" applyAlignment="1">
      <alignment vertical="center"/>
    </xf>
    <xf numFmtId="0" fontId="13" fillId="0" borderId="1" xfId="103" applyFont="1" applyBorder="1" applyAlignment="1">
      <alignment horizontal="center" vertical="center"/>
    </xf>
    <xf numFmtId="177" fontId="14" fillId="0" borderId="1" xfId="103" applyNumberFormat="1" applyFont="1" applyBorder="1" applyAlignment="1">
      <alignment horizontal="right" vertical="center"/>
    </xf>
    <xf numFmtId="177" fontId="8" fillId="0" borderId="0" xfId="103" applyNumberFormat="1" applyFont="1" applyFill="1" applyAlignment="1">
      <alignment vertical="center"/>
    </xf>
    <xf numFmtId="0" fontId="13" fillId="0" borderId="1" xfId="103" applyFont="1" applyBorder="1" applyAlignment="1">
      <alignment horizontal="left" vertical="center"/>
    </xf>
    <xf numFmtId="0" fontId="16" fillId="0" borderId="1" xfId="103" applyFont="1" applyFill="1" applyBorder="1" applyAlignment="1">
      <alignment vertical="center" wrapText="1"/>
    </xf>
    <xf numFmtId="178" fontId="15" fillId="2" borderId="1" xfId="211" applyNumberFormat="1" applyFont="1" applyFill="1" applyBorder="1" applyAlignment="1">
      <alignment horizontal="right" vertical="center"/>
    </xf>
    <xf numFmtId="177" fontId="15" fillId="0" borderId="1" xfId="234" applyNumberFormat="1" applyFont="1" applyFill="1" applyBorder="1" applyAlignment="1">
      <alignment horizontal="right" vertical="center"/>
    </xf>
    <xf numFmtId="0" fontId="13" fillId="0" borderId="1" xfId="103" applyFont="1" applyBorder="1" applyAlignment="1">
      <alignment vertical="center" wrapText="1"/>
    </xf>
    <xf numFmtId="178" fontId="14" fillId="2" borderId="1" xfId="211" applyNumberFormat="1" applyFont="1" applyFill="1" applyBorder="1" applyAlignment="1">
      <alignment horizontal="right" vertical="center"/>
    </xf>
    <xf numFmtId="177" fontId="31" fillId="0" borderId="1" xfId="103" applyNumberFormat="1" applyFont="1" applyFill="1" applyBorder="1" applyAlignment="1">
      <alignment vertical="center"/>
    </xf>
    <xf numFmtId="0" fontId="32" fillId="0" borderId="0" xfId="103" applyFont="1" applyFill="1" applyAlignment="1">
      <alignment vertical="center"/>
    </xf>
    <xf numFmtId="0" fontId="15" fillId="0" borderId="1" xfId="103" applyFont="1" applyFill="1" applyBorder="1" applyAlignment="1">
      <alignment horizontal="center" vertical="center"/>
    </xf>
    <xf numFmtId="0" fontId="13" fillId="0" borderId="1" xfId="103" applyFont="1" applyBorder="1" applyAlignment="1">
      <alignment vertical="center"/>
    </xf>
    <xf numFmtId="0" fontId="16" fillId="0" borderId="1" xfId="103" applyFont="1" applyBorder="1" applyAlignment="1">
      <alignment vertical="center" wrapText="1"/>
    </xf>
    <xf numFmtId="0" fontId="16" fillId="0" borderId="1" xfId="103" applyFont="1" applyBorder="1" applyAlignment="1">
      <alignment vertical="center"/>
    </xf>
    <xf numFmtId="0" fontId="8" fillId="0" borderId="1" xfId="103" applyFont="1" applyBorder="1" applyAlignment="1">
      <alignment vertical="center"/>
    </xf>
    <xf numFmtId="0" fontId="14" fillId="0" borderId="1" xfId="103" applyFont="1" applyBorder="1" applyAlignment="1">
      <alignment vertical="center"/>
    </xf>
    <xf numFmtId="177" fontId="32" fillId="0" borderId="0" xfId="103" applyNumberFormat="1" applyFont="1" applyFill="1" applyAlignment="1">
      <alignment vertical="center"/>
    </xf>
    <xf numFmtId="178" fontId="7" fillId="0" borderId="0" xfId="103" applyNumberFormat="1" applyFont="1" applyFill="1" applyAlignment="1">
      <alignment vertical="center"/>
    </xf>
    <xf numFmtId="178" fontId="8" fillId="0" borderId="0" xfId="103" applyNumberFormat="1" applyFont="1" applyFill="1" applyAlignment="1">
      <alignment vertical="center"/>
    </xf>
    <xf numFmtId="178" fontId="32" fillId="0" borderId="0" xfId="103" applyNumberFormat="1" applyFont="1" applyFill="1" applyAlignment="1">
      <alignment vertical="center"/>
    </xf>
    <xf numFmtId="0" fontId="0" fillId="0" borderId="0" xfId="0" applyFill="1" applyAlignment="1"/>
    <xf numFmtId="0" fontId="16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178" fontId="0" fillId="0" borderId="0" xfId="0" applyNumberFormat="1" applyFill="1" applyAlignment="1"/>
    <xf numFmtId="0" fontId="15" fillId="0" borderId="0" xfId="103" applyFont="1" applyFill="1" applyAlignment="1">
      <alignment vertical="center"/>
    </xf>
    <xf numFmtId="177" fontId="15" fillId="0" borderId="0" xfId="103" applyNumberFormat="1" applyFont="1" applyFill="1" applyAlignment="1">
      <alignment horizontal="right" vertical="center"/>
    </xf>
    <xf numFmtId="0" fontId="15" fillId="0" borderId="8" xfId="103" applyFont="1" applyFill="1" applyBorder="1" applyAlignment="1">
      <alignment horizontal="left" vertical="center"/>
    </xf>
    <xf numFmtId="177" fontId="15" fillId="0" borderId="8" xfId="103" applyNumberFormat="1" applyFont="1" applyFill="1" applyBorder="1" applyAlignment="1">
      <alignment horizontal="right" vertical="center"/>
    </xf>
    <xf numFmtId="177" fontId="7" fillId="0" borderId="8" xfId="103" applyNumberFormat="1" applyFont="1" applyFill="1" applyBorder="1" applyAlignment="1">
      <alignment horizontal="right" vertical="center"/>
    </xf>
    <xf numFmtId="178" fontId="14" fillId="0" borderId="1" xfId="211" applyNumberFormat="1" applyFont="1" applyFill="1" applyBorder="1" applyAlignment="1">
      <alignment horizontal="center" vertical="center"/>
    </xf>
    <xf numFmtId="177" fontId="33" fillId="0" borderId="1" xfId="103" applyNumberFormat="1" applyFont="1" applyBorder="1" applyAlignment="1">
      <alignment horizontal="right" vertical="center"/>
    </xf>
    <xf numFmtId="177" fontId="33" fillId="0" borderId="1" xfId="103" applyNumberFormat="1" applyFont="1" applyFill="1" applyBorder="1" applyAlignment="1">
      <alignment horizontal="right" vertical="center"/>
    </xf>
    <xf numFmtId="0" fontId="16" fillId="0" borderId="1" xfId="103" applyFont="1" applyBorder="1" applyAlignment="1">
      <alignment horizontal="left" vertical="center" wrapText="1"/>
    </xf>
    <xf numFmtId="177" fontId="15" fillId="0" borderId="1" xfId="103" applyNumberFormat="1" applyFont="1" applyBorder="1" applyAlignment="1">
      <alignment horizontal="right" vertical="center"/>
    </xf>
    <xf numFmtId="0" fontId="13" fillId="0" borderId="1" xfId="103" applyFont="1" applyBorder="1" applyAlignment="1">
      <alignment horizontal="left" vertical="center" wrapText="1"/>
    </xf>
    <xf numFmtId="177" fontId="14" fillId="0" borderId="1" xfId="103" applyNumberFormat="1" applyFont="1" applyBorder="1" applyAlignment="1">
      <alignment vertical="center"/>
    </xf>
    <xf numFmtId="177" fontId="21" fillId="0" borderId="1" xfId="103" applyNumberFormat="1" applyFont="1" applyFill="1" applyBorder="1" applyAlignment="1">
      <alignment horizontal="right" vertical="center"/>
    </xf>
    <xf numFmtId="0" fontId="29" fillId="0" borderId="0" xfId="210" applyFont="1" applyFill="1" applyBorder="1" applyAlignment="1">
      <alignment vertical="center"/>
    </xf>
    <xf numFmtId="0" fontId="7" fillId="0" borderId="0" xfId="210" applyFont="1" applyFill="1" applyBorder="1" applyAlignment="1">
      <alignment horizontal="right" vertical="center"/>
    </xf>
    <xf numFmtId="0" fontId="13" fillId="0" borderId="1" xfId="210" applyFont="1" applyFill="1" applyBorder="1" applyAlignment="1">
      <alignment horizontal="center" vertical="center"/>
    </xf>
    <xf numFmtId="0" fontId="7" fillId="0" borderId="1" xfId="210" applyFont="1" applyFill="1" applyBorder="1" applyAlignment="1">
      <alignment horizontal="left" vertical="center"/>
    </xf>
    <xf numFmtId="178" fontId="15" fillId="0" borderId="1" xfId="210" applyNumberFormat="1" applyFont="1" applyFill="1" applyBorder="1" applyAlignment="1">
      <alignment horizontal="right" vertical="center"/>
    </xf>
    <xf numFmtId="0" fontId="15" fillId="0" borderId="1" xfId="210" applyFont="1" applyFill="1" applyBorder="1" applyAlignment="1">
      <alignment horizontal="left" vertical="center"/>
    </xf>
    <xf numFmtId="3" fontId="15" fillId="0" borderId="1" xfId="210" applyNumberFormat="1" applyFont="1" applyFill="1" applyBorder="1" applyAlignment="1">
      <alignment horizontal="left" vertical="center"/>
    </xf>
    <xf numFmtId="0" fontId="26" fillId="0" borderId="0" xfId="210" applyFont="1" applyFill="1" applyBorder="1" applyAlignment="1">
      <alignment vertical="center"/>
    </xf>
    <xf numFmtId="3" fontId="7" fillId="0" borderId="1" xfId="210" applyNumberFormat="1" applyFont="1" applyFill="1" applyBorder="1" applyAlignment="1">
      <alignment horizontal="left" vertical="center"/>
    </xf>
    <xf numFmtId="0" fontId="16" fillId="0" borderId="1" xfId="210" applyFont="1" applyFill="1" applyBorder="1" applyAlignment="1">
      <alignment horizontal="left" vertical="center"/>
    </xf>
    <xf numFmtId="3" fontId="16" fillId="0" borderId="1" xfId="210" applyNumberFormat="1" applyFont="1" applyFill="1" applyBorder="1" applyAlignment="1">
      <alignment horizontal="left" vertical="center"/>
    </xf>
    <xf numFmtId="0" fontId="8" fillId="0" borderId="1" xfId="210" applyFont="1" applyFill="1" applyBorder="1" applyAlignment="1">
      <alignment horizontal="center" vertical="center"/>
    </xf>
    <xf numFmtId="178" fontId="14" fillId="0" borderId="1" xfId="210" applyNumberFormat="1" applyFont="1" applyFill="1" applyBorder="1" applyAlignment="1">
      <alignment horizontal="right" vertical="center"/>
    </xf>
    <xf numFmtId="0" fontId="34" fillId="0" borderId="0" xfId="211" applyFont="1"/>
    <xf numFmtId="0" fontId="35" fillId="0" borderId="0" xfId="211" applyFont="1"/>
    <xf numFmtId="0" fontId="0" fillId="0" borderId="0" xfId="0" applyFont="1">
      <alignment vertical="center"/>
    </xf>
    <xf numFmtId="0" fontId="36" fillId="0" borderId="0" xfId="0" applyFont="1">
      <alignment vertical="center"/>
    </xf>
    <xf numFmtId="0" fontId="21" fillId="0" borderId="0" xfId="211" applyFont="1" applyFill="1" applyAlignment="1">
      <alignment horizontal="left"/>
    </xf>
    <xf numFmtId="0" fontId="20" fillId="0" borderId="0" xfId="211" applyFont="1" applyFill="1"/>
    <xf numFmtId="178" fontId="21" fillId="0" borderId="0" xfId="211" applyNumberFormat="1" applyFont="1" applyAlignment="1">
      <alignment horizontal="right"/>
    </xf>
    <xf numFmtId="177" fontId="21" fillId="0" borderId="0" xfId="211" applyNumberFormat="1" applyFont="1"/>
    <xf numFmtId="0" fontId="11" fillId="0" borderId="0" xfId="211" applyFont="1" applyFill="1" applyAlignment="1">
      <alignment horizontal="center" vertical="center"/>
    </xf>
    <xf numFmtId="0" fontId="11" fillId="2" borderId="0" xfId="211" applyFont="1" applyFill="1" applyAlignment="1">
      <alignment horizontal="center" vertical="center"/>
    </xf>
    <xf numFmtId="0" fontId="34" fillId="0" borderId="0" xfId="211" applyFont="1" applyFill="1"/>
    <xf numFmtId="0" fontId="15" fillId="0" borderId="0" xfId="211" applyFont="1" applyFill="1" applyAlignment="1">
      <alignment horizontal="left" vertical="center"/>
    </xf>
    <xf numFmtId="178" fontId="15" fillId="2" borderId="0" xfId="211" applyNumberFormat="1" applyFont="1" applyFill="1" applyAlignment="1">
      <alignment horizontal="right" vertical="center"/>
    </xf>
    <xf numFmtId="177" fontId="15" fillId="2" borderId="0" xfId="211" applyNumberFormat="1" applyFont="1" applyFill="1" applyAlignment="1">
      <alignment horizontal="right" vertical="center"/>
    </xf>
    <xf numFmtId="178" fontId="14" fillId="0" borderId="1" xfId="211" applyNumberFormat="1" applyFont="1" applyFill="1" applyBorder="1" applyAlignment="1">
      <alignment horizontal="left" vertical="center"/>
    </xf>
    <xf numFmtId="0" fontId="8" fillId="0" borderId="1" xfId="211" applyFont="1" applyFill="1" applyBorder="1" applyAlignment="1">
      <alignment horizontal="center" vertical="center"/>
    </xf>
    <xf numFmtId="0" fontId="8" fillId="2" borderId="1" xfId="211" applyFont="1" applyFill="1" applyBorder="1" applyAlignment="1">
      <alignment horizontal="center" vertical="center"/>
    </xf>
    <xf numFmtId="0" fontId="14" fillId="2" borderId="1" xfId="211" applyFont="1" applyFill="1" applyBorder="1" applyAlignment="1">
      <alignment horizontal="center" vertical="center"/>
    </xf>
    <xf numFmtId="177" fontId="14" fillId="2" borderId="1" xfId="211" applyNumberFormat="1" applyFont="1" applyFill="1" applyBorder="1" applyAlignment="1">
      <alignment horizontal="center" vertical="center"/>
    </xf>
    <xf numFmtId="49" fontId="8" fillId="0" borderId="1" xfId="212" applyNumberFormat="1" applyFont="1" applyFill="1" applyBorder="1" applyAlignment="1" applyProtection="1">
      <alignment vertical="center" wrapText="1"/>
    </xf>
    <xf numFmtId="0" fontId="14" fillId="0" borderId="1" xfId="211" applyFont="1" applyFill="1" applyBorder="1" applyAlignment="1">
      <alignment horizontal="left" vertical="center" wrapText="1"/>
    </xf>
    <xf numFmtId="49" fontId="8" fillId="0" borderId="1" xfId="212" applyNumberFormat="1" applyFont="1" applyFill="1" applyBorder="1" applyAlignment="1">
      <alignment vertical="center" wrapText="1"/>
    </xf>
    <xf numFmtId="177" fontId="14" fillId="2" borderId="1" xfId="211" applyNumberFormat="1" applyFont="1" applyFill="1" applyBorder="1" applyAlignment="1">
      <alignment horizontal="right" vertical="center"/>
    </xf>
    <xf numFmtId="0" fontId="15" fillId="0" borderId="1" xfId="211" applyFont="1" applyFill="1" applyBorder="1" applyAlignment="1">
      <alignment horizontal="left" vertical="top"/>
    </xf>
    <xf numFmtId="49" fontId="7" fillId="0" borderId="1" xfId="212" applyNumberFormat="1" applyFont="1" applyFill="1" applyBorder="1" applyAlignment="1">
      <alignment vertical="center" wrapText="1"/>
    </xf>
    <xf numFmtId="0" fontId="15" fillId="0" borderId="1" xfId="211" applyFont="1" applyFill="1" applyBorder="1" applyAlignment="1">
      <alignment horizontal="left" vertical="center" wrapText="1"/>
    </xf>
    <xf numFmtId="49" fontId="7" fillId="0" borderId="1" xfId="211" applyNumberFormat="1" applyFont="1" applyFill="1" applyBorder="1" applyAlignment="1">
      <alignment horizontal="left" vertical="center" wrapText="1"/>
    </xf>
    <xf numFmtId="177" fontId="15" fillId="2" borderId="1" xfId="211" applyNumberFormat="1" applyFont="1" applyFill="1" applyBorder="1" applyAlignment="1">
      <alignment horizontal="right" vertical="center"/>
    </xf>
    <xf numFmtId="0" fontId="8" fillId="0" borderId="1" xfId="211" applyFont="1" applyFill="1" applyBorder="1" applyAlignment="1">
      <alignment horizontal="left" vertical="center" wrapText="1"/>
    </xf>
    <xf numFmtId="49" fontId="8" fillId="0" borderId="1" xfId="211" applyNumberFormat="1" applyFont="1" applyFill="1" applyBorder="1" applyAlignment="1">
      <alignment horizontal="left" vertical="center" wrapText="1"/>
    </xf>
    <xf numFmtId="49" fontId="15" fillId="0" borderId="1" xfId="211" applyNumberFormat="1" applyFont="1" applyFill="1" applyBorder="1" applyAlignment="1">
      <alignment horizontal="left" vertical="center" wrapText="1"/>
    </xf>
    <xf numFmtId="0" fontId="7" fillId="0" borderId="1" xfId="211" applyFont="1" applyFill="1" applyBorder="1" applyAlignment="1">
      <alignment horizontal="left" vertical="center" wrapText="1"/>
    </xf>
    <xf numFmtId="0" fontId="37" fillId="0" borderId="10" xfId="211" applyFont="1" applyFill="1" applyBorder="1" applyAlignment="1">
      <alignment horizontal="left" vertical="center" wrapText="1"/>
    </xf>
    <xf numFmtId="0" fontId="21" fillId="0" borderId="10" xfId="211" applyFont="1" applyFill="1" applyBorder="1" applyAlignment="1">
      <alignment horizontal="left" vertical="center" wrapText="1"/>
    </xf>
    <xf numFmtId="0" fontId="21" fillId="0" borderId="10" xfId="211" applyFont="1" applyBorder="1" applyAlignment="1">
      <alignment horizontal="left" vertical="center" wrapText="1"/>
    </xf>
    <xf numFmtId="0" fontId="35" fillId="0" borderId="0" xfId="211" applyFont="1" applyFill="1"/>
    <xf numFmtId="0" fontId="0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21" fillId="0" borderId="0" xfId="211" applyFont="1" applyFill="1"/>
    <xf numFmtId="178" fontId="21" fillId="0" borderId="0" xfId="211" applyNumberFormat="1" applyFont="1" applyFill="1"/>
    <xf numFmtId="0" fontId="0" fillId="0" borderId="0" xfId="0" applyFill="1">
      <alignment vertical="center"/>
    </xf>
    <xf numFmtId="178" fontId="15" fillId="0" borderId="0" xfId="211" applyNumberFormat="1" applyFont="1" applyFill="1" applyAlignment="1">
      <alignment horizontal="left" vertical="center"/>
    </xf>
    <xf numFmtId="178" fontId="7" fillId="0" borderId="8" xfId="211" applyNumberFormat="1" applyFont="1" applyFill="1" applyBorder="1" applyAlignment="1">
      <alignment vertical="center"/>
    </xf>
    <xf numFmtId="0" fontId="14" fillId="0" borderId="1" xfId="211" applyFont="1" applyFill="1" applyBorder="1" applyAlignment="1">
      <alignment horizontal="center" vertical="center"/>
    </xf>
    <xf numFmtId="0" fontId="8" fillId="0" borderId="1" xfId="212" applyFont="1" applyFill="1" applyBorder="1" applyAlignment="1">
      <alignment horizontal="center" vertical="center"/>
    </xf>
    <xf numFmtId="178" fontId="14" fillId="0" borderId="1" xfId="211" applyNumberFormat="1" applyFont="1" applyFill="1" applyBorder="1" applyAlignment="1">
      <alignment horizontal="right" vertical="center"/>
    </xf>
    <xf numFmtId="0" fontId="14" fillId="0" borderId="1" xfId="211" applyFont="1" applyFill="1" applyBorder="1" applyAlignment="1" applyProtection="1">
      <alignment horizontal="left"/>
    </xf>
    <xf numFmtId="178" fontId="14" fillId="0" borderId="1" xfId="211" applyNumberFormat="1" applyFont="1" applyFill="1" applyBorder="1" applyAlignment="1" applyProtection="1">
      <alignment horizontal="right" vertical="center"/>
    </xf>
    <xf numFmtId="178" fontId="14" fillId="0" borderId="1" xfId="211" applyNumberFormat="1" applyFont="1" applyFill="1" applyBorder="1" applyAlignment="1">
      <alignment vertical="center"/>
    </xf>
    <xf numFmtId="0" fontId="14" fillId="0" borderId="1" xfId="211" applyFont="1" applyFill="1" applyBorder="1" applyAlignment="1" applyProtection="1">
      <alignment horizontal="left" vertical="center" wrapText="1"/>
    </xf>
    <xf numFmtId="49" fontId="8" fillId="0" borderId="1" xfId="211" applyNumberFormat="1" applyFont="1" applyFill="1" applyBorder="1" applyAlignment="1" applyProtection="1">
      <alignment horizontal="left" vertical="center" wrapText="1"/>
    </xf>
    <xf numFmtId="0" fontId="15" fillId="0" borderId="1" xfId="211" applyFont="1" applyFill="1" applyBorder="1" applyAlignment="1" applyProtection="1">
      <alignment horizontal="left" vertical="center" wrapText="1"/>
    </xf>
    <xf numFmtId="49" fontId="7" fillId="0" borderId="1" xfId="211" applyNumberFormat="1" applyFont="1" applyFill="1" applyBorder="1" applyAlignment="1" applyProtection="1">
      <alignment horizontal="left" vertical="center" wrapText="1"/>
    </xf>
    <xf numFmtId="178" fontId="15" fillId="0" borderId="1" xfId="211" applyNumberFormat="1" applyFont="1" applyFill="1" applyBorder="1" applyAlignment="1">
      <alignment horizontal="right" vertical="center"/>
    </xf>
    <xf numFmtId="178" fontId="15" fillId="0" borderId="1" xfId="211" applyNumberFormat="1" applyFont="1" applyFill="1" applyBorder="1" applyAlignment="1" applyProtection="1">
      <alignment horizontal="right" vertical="center"/>
    </xf>
    <xf numFmtId="178" fontId="15" fillId="0" borderId="1" xfId="211" applyNumberFormat="1" applyFont="1" applyFill="1" applyBorder="1" applyAlignment="1">
      <alignment vertical="center"/>
    </xf>
    <xf numFmtId="0" fontId="33" fillId="0" borderId="1" xfId="211" applyFont="1" applyFill="1" applyBorder="1" applyAlignment="1" applyProtection="1">
      <alignment horizontal="left" vertical="center" wrapText="1"/>
    </xf>
    <xf numFmtId="49" fontId="12" fillId="0" borderId="1" xfId="211" applyNumberFormat="1" applyFont="1" applyFill="1" applyBorder="1" applyAlignment="1" applyProtection="1">
      <alignment horizontal="left" vertical="center" wrapText="1"/>
    </xf>
    <xf numFmtId="178" fontId="33" fillId="0" borderId="1" xfId="211" applyNumberFormat="1" applyFont="1" applyFill="1" applyBorder="1" applyAlignment="1">
      <alignment horizontal="right" vertical="center"/>
    </xf>
    <xf numFmtId="178" fontId="33" fillId="0" borderId="1" xfId="211" applyNumberFormat="1" applyFont="1" applyFill="1" applyBorder="1" applyAlignment="1" applyProtection="1">
      <alignment horizontal="right" vertical="center"/>
    </xf>
    <xf numFmtId="178" fontId="33" fillId="0" borderId="1" xfId="211" applyNumberFormat="1" applyFont="1" applyFill="1" applyBorder="1" applyAlignment="1">
      <alignment vertical="center"/>
    </xf>
    <xf numFmtId="0" fontId="15" fillId="0" borderId="1" xfId="211" applyNumberFormat="1" applyFont="1" applyFill="1" applyBorder="1" applyAlignment="1" applyProtection="1">
      <alignment horizontal="left" vertical="center" wrapText="1"/>
    </xf>
    <xf numFmtId="0" fontId="8" fillId="0" borderId="1" xfId="211" applyFont="1" applyFill="1" applyBorder="1" applyAlignment="1" applyProtection="1">
      <alignment horizontal="left" vertical="center" wrapText="1"/>
    </xf>
    <xf numFmtId="0" fontId="7" fillId="0" borderId="1" xfId="211" applyFont="1" applyFill="1" applyBorder="1" applyAlignment="1" applyProtection="1">
      <alignment horizontal="left" vertical="center" wrapText="1"/>
    </xf>
    <xf numFmtId="0" fontId="15" fillId="0" borderId="1" xfId="212" applyFont="1" applyFill="1" applyBorder="1" applyAlignment="1" applyProtection="1">
      <alignment horizontal="left" vertical="center" wrapText="1"/>
    </xf>
    <xf numFmtId="49" fontId="7" fillId="0" borderId="1" xfId="212" applyNumberFormat="1" applyFont="1" applyFill="1" applyBorder="1" applyAlignment="1" applyProtection="1">
      <alignment horizontal="left" vertical="center" wrapText="1"/>
    </xf>
    <xf numFmtId="49" fontId="8" fillId="0" borderId="1" xfId="211" applyNumberFormat="1" applyFont="1" applyFill="1" applyBorder="1" applyAlignment="1">
      <alignment horizontal="center" vertical="center" wrapText="1"/>
    </xf>
    <xf numFmtId="49" fontId="14" fillId="0" borderId="1" xfId="211" applyNumberFormat="1" applyFont="1" applyFill="1" applyBorder="1" applyAlignment="1">
      <alignment horizontal="center" vertical="center" wrapText="1"/>
    </xf>
    <xf numFmtId="0" fontId="38" fillId="0" borderId="10" xfId="211" applyFont="1" applyFill="1" applyBorder="1" applyAlignment="1">
      <alignment horizontal="left" vertical="center" wrapText="1"/>
    </xf>
    <xf numFmtId="0" fontId="20" fillId="0" borderId="10" xfId="211" applyFont="1" applyFill="1" applyBorder="1" applyAlignment="1">
      <alignment horizontal="left" vertical="center" wrapText="1"/>
    </xf>
    <xf numFmtId="178" fontId="21" fillId="0" borderId="0" xfId="211" applyNumberFormat="1" applyFont="1" applyFill="1" applyAlignment="1">
      <alignment horizontal="right"/>
    </xf>
    <xf numFmtId="177" fontId="21" fillId="0" borderId="0" xfId="211" applyNumberFormat="1" applyFont="1" applyFill="1"/>
    <xf numFmtId="178" fontId="15" fillId="0" borderId="0" xfId="211" applyNumberFormat="1" applyFont="1" applyFill="1" applyAlignment="1">
      <alignment horizontal="right" vertical="center"/>
    </xf>
    <xf numFmtId="177" fontId="16" fillId="0" borderId="0" xfId="211" applyNumberFormat="1" applyFont="1" applyFill="1" applyAlignment="1">
      <alignment horizontal="right" vertical="center"/>
    </xf>
    <xf numFmtId="178" fontId="13" fillId="0" borderId="1" xfId="211" applyNumberFormat="1" applyFont="1" applyFill="1" applyBorder="1" applyAlignment="1">
      <alignment horizontal="center" vertical="center"/>
    </xf>
    <xf numFmtId="0" fontId="13" fillId="0" borderId="1" xfId="211" applyFont="1" applyFill="1" applyBorder="1" applyAlignment="1">
      <alignment horizontal="center" vertical="center"/>
    </xf>
    <xf numFmtId="177" fontId="13" fillId="0" borderId="1" xfId="211" applyNumberFormat="1" applyFont="1" applyFill="1" applyBorder="1" applyAlignment="1">
      <alignment horizontal="center" vertical="center"/>
    </xf>
    <xf numFmtId="0" fontId="14" fillId="0" borderId="1" xfId="211" applyFont="1" applyFill="1" applyBorder="1" applyProtection="1"/>
    <xf numFmtId="177" fontId="15" fillId="0" borderId="1" xfId="211" applyNumberFormat="1" applyFont="1" applyFill="1" applyBorder="1" applyAlignment="1">
      <alignment horizontal="right" vertical="center"/>
    </xf>
    <xf numFmtId="49" fontId="15" fillId="0" borderId="1" xfId="211" applyNumberFormat="1" applyFont="1" applyFill="1" applyBorder="1" applyAlignment="1" applyProtection="1">
      <alignment horizontal="left" vertical="center" wrapText="1"/>
    </xf>
    <xf numFmtId="178" fontId="15" fillId="0" borderId="1" xfId="211" applyNumberFormat="1" applyFont="1" applyFill="1" applyBorder="1" applyAlignment="1" applyProtection="1">
      <alignment horizontal="right" vertical="center" wrapText="1"/>
    </xf>
    <xf numFmtId="178" fontId="14" fillId="0" borderId="1" xfId="211" applyNumberFormat="1" applyFont="1" applyFill="1" applyBorder="1" applyAlignment="1">
      <alignment horizontal="right" vertical="center" wrapText="1"/>
    </xf>
    <xf numFmtId="178" fontId="15" fillId="0" borderId="1" xfId="211" applyNumberFormat="1" applyFont="1" applyFill="1" applyBorder="1" applyAlignment="1">
      <alignment horizontal="right" vertical="center" wrapText="1"/>
    </xf>
    <xf numFmtId="0" fontId="27" fillId="0" borderId="0" xfId="103" applyFont="1" applyFill="1" applyAlignment="1"/>
    <xf numFmtId="0" fontId="0" fillId="0" borderId="0" xfId="210" applyFont="1" applyFill="1" applyBorder="1" applyAlignment="1">
      <alignment vertical="center"/>
    </xf>
    <xf numFmtId="0" fontId="8" fillId="0" borderId="0" xfId="103" applyFont="1" applyFill="1" applyBorder="1" applyAlignment="1"/>
    <xf numFmtId="0" fontId="15" fillId="0" borderId="0" xfId="103" applyFont="1" applyFill="1" applyBorder="1" applyAlignment="1"/>
    <xf numFmtId="177" fontId="15" fillId="0" borderId="0" xfId="103" applyNumberFormat="1" applyFont="1" applyFill="1" applyBorder="1" applyAlignment="1">
      <alignment horizontal="right"/>
    </xf>
    <xf numFmtId="0" fontId="7" fillId="0" borderId="0" xfId="103" applyFont="1" applyFill="1" applyBorder="1" applyAlignment="1"/>
    <xf numFmtId="0" fontId="15" fillId="0" borderId="0" xfId="103" applyFont="1" applyFill="1" applyBorder="1" applyAlignment="1">
      <alignment horizontal="center"/>
    </xf>
    <xf numFmtId="0" fontId="15" fillId="0" borderId="8" xfId="103" applyFont="1" applyFill="1" applyBorder="1" applyAlignment="1">
      <alignment vertical="center"/>
    </xf>
    <xf numFmtId="0" fontId="18" fillId="0" borderId="0" xfId="210" applyFont="1" applyFill="1" applyBorder="1" applyAlignment="1">
      <alignment horizontal="right" vertical="center"/>
    </xf>
    <xf numFmtId="177" fontId="14" fillId="0" borderId="1" xfId="103" applyNumberFormat="1" applyFont="1" applyFill="1" applyBorder="1" applyAlignment="1">
      <alignment horizontal="center" vertical="center"/>
    </xf>
    <xf numFmtId="177" fontId="13" fillId="0" borderId="1" xfId="103" applyNumberFormat="1" applyFont="1" applyFill="1" applyBorder="1" applyAlignment="1">
      <alignment horizontal="center" vertical="center"/>
    </xf>
    <xf numFmtId="177" fontId="14" fillId="0" borderId="2" xfId="103" applyNumberFormat="1" applyFont="1" applyFill="1" applyBorder="1" applyAlignment="1">
      <alignment horizontal="right" vertical="center"/>
    </xf>
    <xf numFmtId="0" fontId="13" fillId="0" borderId="1" xfId="103" applyFont="1" applyFill="1" applyBorder="1" applyAlignment="1">
      <alignment vertical="center"/>
    </xf>
    <xf numFmtId="0" fontId="16" fillId="0" borderId="1" xfId="103" applyFont="1" applyFill="1" applyBorder="1" applyAlignment="1">
      <alignment vertical="center"/>
    </xf>
    <xf numFmtId="177" fontId="7" fillId="0" borderId="0" xfId="103" applyNumberFormat="1" applyFont="1" applyFill="1" applyBorder="1" applyAlignment="1"/>
  </cellXfs>
  <cellStyles count="282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常规 2 2 4" xfId="9"/>
    <cellStyle name="千位分隔[0]" xfId="10" builtinId="6"/>
    <cellStyle name="40% - 强调文字颜色 3" xfId="11" builtinId="39"/>
    <cellStyle name="计算 2" xfId="12"/>
    <cellStyle name="千位分隔" xfId="13" builtinId="3"/>
    <cellStyle name="常规 7 3" xfId="14"/>
    <cellStyle name="差" xfId="15" builtinId="27"/>
    <cellStyle name="标题 5" xfId="16"/>
    <cellStyle name="20% - 强调文字颜色 1 2 2 2" xfId="17"/>
    <cellStyle name="超链接" xfId="18" builtinId="8"/>
    <cellStyle name="60% - 强调文字颜色 6 3 2" xfId="19"/>
    <cellStyle name="60% - 强调文字颜色 3" xfId="20" builtinId="40"/>
    <cellStyle name="20% - 强调文字颜色 2 3 2" xfId="21"/>
    <cellStyle name="百分比" xfId="22" builtinId="5"/>
    <cellStyle name="20% - 强调文字颜色 2 2 2" xfId="23"/>
    <cellStyle name="已访问的超链接" xfId="24" builtinId="9"/>
    <cellStyle name="40% - 强调文字颜色 6 4 2" xfId="25"/>
    <cellStyle name="注释" xfId="26" builtinId="10"/>
    <cellStyle name="常规 6" xfId="27"/>
    <cellStyle name="60% - 强调文字颜色 2 3" xfId="28"/>
    <cellStyle name="60% - 强调文字颜色 2" xfId="29" builtinId="36"/>
    <cellStyle name="标题 4" xfId="30" builtinId="19"/>
    <cellStyle name="警告文本" xfId="31" builtinId="11"/>
    <cellStyle name="常规 5 2" xfId="32"/>
    <cellStyle name="20% - 强调文字颜色 4 4 2" xfId="33"/>
    <cellStyle name="标题" xfId="34" builtinId="15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标题 3" xfId="40" builtinId="18"/>
    <cellStyle name="注释 3 2 2" xfId="41"/>
    <cellStyle name="60% - 强调文字颜色 4" xfId="42" builtinId="44"/>
    <cellStyle name="20% - 强调文字颜色 2 4 2" xfId="43"/>
    <cellStyle name="输出" xfId="44" builtinId="21"/>
    <cellStyle name="计算" xfId="45" builtinId="22"/>
    <cellStyle name="计算 3 2" xfId="46"/>
    <cellStyle name="40% - 强调文字颜色 4 2" xfId="47"/>
    <cellStyle name="检查单元格" xfId="48" builtinId="23"/>
    <cellStyle name="20% - 强调文字颜色 6" xfId="49" builtinId="50"/>
    <cellStyle name="强调文字颜色 2" xfId="50" builtinId="33"/>
    <cellStyle name="注释 2 3" xfId="51"/>
    <cellStyle name="链接单元格" xfId="52" builtinId="24"/>
    <cellStyle name="汇总" xfId="53" builtinId="25"/>
    <cellStyle name="好" xfId="54" builtinId="26"/>
    <cellStyle name="20% - 强调文字颜色 3 3" xfId="55"/>
    <cellStyle name="适中" xfId="56" builtinId="28"/>
    <cellStyle name="常规 8 2" xfId="57"/>
    <cellStyle name="20% - 强调文字颜色 5" xfId="58" builtinId="46"/>
    <cellStyle name="检查单元格 3 2" xfId="59"/>
    <cellStyle name="强调文字颜色 1" xfId="60" builtinId="29"/>
    <cellStyle name="链接单元格 3" xfId="61"/>
    <cellStyle name="20% - 强调文字颜色 1" xfId="62" builtinId="30"/>
    <cellStyle name="40% - 强调文字颜色 4 3 2" xfId="63"/>
    <cellStyle name="40% - 强调文字颜色 1" xfId="64" builtinId="31"/>
    <cellStyle name="输出 2" xfId="65"/>
    <cellStyle name="20% - 强调文字颜色 2" xfId="66" builtinId="34"/>
    <cellStyle name="40% - 强调文字颜色 2" xfId="67" builtinId="35"/>
    <cellStyle name="强调文字颜色 3" xfId="68" builtinId="37"/>
    <cellStyle name="强调文字颜色 4" xfId="69" builtinId="41"/>
    <cellStyle name="20% - 强调文字颜色 4" xfId="70" builtinId="42"/>
    <cellStyle name="计算 3" xfId="71"/>
    <cellStyle name="40% - 强调文字颜色 4" xfId="72" builtinId="43"/>
    <cellStyle name="强调文字颜色 5" xfId="73" builtinId="45"/>
    <cellStyle name="40% - 强调文字颜色 5" xfId="74" builtinId="47"/>
    <cellStyle name="60% - 强调文字颜色 5" xfId="75" builtinId="48"/>
    <cellStyle name="强调文字颜色 6" xfId="76" builtinId="49"/>
    <cellStyle name="适中 2" xfId="77"/>
    <cellStyle name="20% - 强调文字颜色 3 3 2" xfId="78"/>
    <cellStyle name="40% - 强调文字颜色 6" xfId="79" builtinId="51"/>
    <cellStyle name="60% - 强调文字颜色 6" xfId="80" builtinId="52"/>
    <cellStyle name="20% - 强调文字颜色 2 3" xfId="81"/>
    <cellStyle name="20% - 强调文字颜色 1 4" xfId="82"/>
    <cellStyle name="20% - 强调文字颜色 1 3" xfId="83"/>
    <cellStyle name="输出 3 2" xfId="84"/>
    <cellStyle name="20% - 强调文字颜色 3 2" xfId="85"/>
    <cellStyle name="20% - 强调文字颜色 1 2 2" xfId="86"/>
    <cellStyle name="20% - 强调文字颜色 1 3 2" xfId="87"/>
    <cellStyle name="20% - 强调文字颜色 1 4 2" xfId="88"/>
    <cellStyle name="20% - 强调文字颜色 2 2" xfId="89"/>
    <cellStyle name="20% - 强调文字颜色 2 2 2 2" xfId="90"/>
    <cellStyle name="20% - 强调文字颜色 2 4" xfId="91"/>
    <cellStyle name="20% - 强调文字颜色 3 2 2" xfId="92"/>
    <cellStyle name="20% - 强调文字颜色 3 2 2 2" xfId="93"/>
    <cellStyle name="60% - 强调文字颜色 1 2" xfId="94"/>
    <cellStyle name="20% - 强调文字颜色 3 4" xfId="95"/>
    <cellStyle name="20% - 强调文字颜色 3 4 2" xfId="96"/>
    <cellStyle name="常规 3" xfId="97"/>
    <cellStyle name="20% - 强调文字颜色 4 2" xfId="98"/>
    <cellStyle name="常规 3 2" xfId="99"/>
    <cellStyle name="20% - 强调文字颜色 4 2 2" xfId="100"/>
    <cellStyle name="常规 3 2 2" xfId="101"/>
    <cellStyle name="20% - 强调文字颜色 4 2 2 2" xfId="102"/>
    <cellStyle name="常规 4" xfId="103"/>
    <cellStyle name="20% - 强调文字颜色 4 3" xfId="104"/>
    <cellStyle name="常规 4 2" xfId="105"/>
    <cellStyle name="20% - 强调文字颜色 4 3 2" xfId="106"/>
    <cellStyle name="常规 5" xfId="107"/>
    <cellStyle name="60% - 强调文字颜色 2 2" xfId="108"/>
    <cellStyle name="20% - 强调文字颜色 4 4" xfId="109"/>
    <cellStyle name="20% - 强调文字颜色 5 2" xfId="110"/>
    <cellStyle name="20% - 强调文字颜色 5 2 2" xfId="111"/>
    <cellStyle name="20% - 强调文字颜色 5 2 2 2" xfId="112"/>
    <cellStyle name="20% - 强调文字颜色 5 3" xfId="113"/>
    <cellStyle name="百分比 3" xfId="114"/>
    <cellStyle name="20% - 强调文字颜色 5 3 2" xfId="115"/>
    <cellStyle name="60% - 强调文字颜色 3 2" xfId="116"/>
    <cellStyle name="20% - 强调文字颜色 5 4" xfId="117"/>
    <cellStyle name="20% - 强调文字颜色 5 4 2" xfId="118"/>
    <cellStyle name="20% - 强调文字颜色 6 2" xfId="119"/>
    <cellStyle name="40% - 强调文字颜色 4 4" xfId="120"/>
    <cellStyle name="20% - 强调文字颜色 6 2 2" xfId="121"/>
    <cellStyle name="40% - 强调文字颜色 4 4 2" xfId="122"/>
    <cellStyle name="20% - 强调文字颜色 6 2 2 2" xfId="123"/>
    <cellStyle name="20% - 强调文字颜色 6 3" xfId="124"/>
    <cellStyle name="40% - 强调文字颜色 5 4" xfId="125"/>
    <cellStyle name="20% - 强调文字颜色 6 3 2" xfId="126"/>
    <cellStyle name="60% - 强调文字颜色 4 2" xfId="127"/>
    <cellStyle name="20% - 强调文字颜色 6 4" xfId="128"/>
    <cellStyle name="40% - 强调文字颜色 6 4" xfId="129"/>
    <cellStyle name="20% - 强调文字颜色 6 4 2" xfId="130"/>
    <cellStyle name="40% - 强调文字颜色 1 2" xfId="131"/>
    <cellStyle name="40% - 强调文字颜色 1 2 2" xfId="132"/>
    <cellStyle name="40% - 强调文字颜色 1 2 2 2" xfId="133"/>
    <cellStyle name="常规 9 2" xfId="134"/>
    <cellStyle name="40% - 强调文字颜色 1 3" xfId="135"/>
    <cellStyle name="40% - 强调文字颜色 1 3 2" xfId="136"/>
    <cellStyle name="40% - 强调文字颜色 1 4" xfId="137"/>
    <cellStyle name="40% - 强调文字颜色 1 4 2" xfId="138"/>
    <cellStyle name="常规 3_半年度上会单位执行表式 汇总(2)" xfId="139"/>
    <cellStyle name="40% - 强调文字颜色 2 2" xfId="140"/>
    <cellStyle name="40% - 强调文字颜色 2 2 2" xfId="141"/>
    <cellStyle name="40% - 强调文字颜色 2 2 2 2" xfId="142"/>
    <cellStyle name="40% - 强调文字颜色 2 3" xfId="143"/>
    <cellStyle name="40% - 强调文字颜色 2 3 2" xfId="144"/>
    <cellStyle name="40% - 强调文字颜色 2 4" xfId="145"/>
    <cellStyle name="40% - 强调文字颜色 2 4 2" xfId="146"/>
    <cellStyle name="40% - 强调文字颜色 3 2" xfId="147"/>
    <cellStyle name="40% - 强调文字颜色 3 2 2" xfId="148"/>
    <cellStyle name="40% - 强调文字颜色 3 2 2 2" xfId="149"/>
    <cellStyle name="40% - 强调文字颜色 3 3" xfId="150"/>
    <cellStyle name="40% - 强调文字颜色 3 3 2" xfId="151"/>
    <cellStyle name="40% - 强调文字颜色 3 4" xfId="152"/>
    <cellStyle name="40% - 强调文字颜色 3 4 2" xfId="153"/>
    <cellStyle name="检查单元格 2" xfId="154"/>
    <cellStyle name="40% - 强调文字颜色 4 2 2" xfId="155"/>
    <cellStyle name="40% - 强调文字颜色 4 2 2 2" xfId="156"/>
    <cellStyle name="40% - 强调文字颜色 4 3" xfId="157"/>
    <cellStyle name="40% - 强调文字颜色 5 2" xfId="158"/>
    <cellStyle name="60% - 强调文字颜色 4 3" xfId="159"/>
    <cellStyle name="40% - 强调文字颜色 5 2 2" xfId="160"/>
    <cellStyle name="60% - 强调文字颜色 4 3 2" xfId="161"/>
    <cellStyle name="40% - 强调文字颜色 5 2 2 2" xfId="162"/>
    <cellStyle name="40% - 强调文字颜色 5 3" xfId="163"/>
    <cellStyle name="60% - 强调文字颜色 5 3" xfId="164"/>
    <cellStyle name="40% - 强调文字颜色 5 3 2" xfId="165"/>
    <cellStyle name="60% - 强调文字颜色 6 3" xfId="166"/>
    <cellStyle name="40% - 强调文字颜色 5 4 2" xfId="167"/>
    <cellStyle name="40% - 强调文字颜色 6 2" xfId="168"/>
    <cellStyle name="40% - 强调文字颜色 6 2 2" xfId="169"/>
    <cellStyle name="40% - 强调文字颜色 6 2 2 2" xfId="170"/>
    <cellStyle name="40% - 强调文字颜色 6 3" xfId="171"/>
    <cellStyle name="解释性文本 3" xfId="172"/>
    <cellStyle name="40% - 强调文字颜色 6 3 2" xfId="173"/>
    <cellStyle name="60% - 强调文字颜色 1 3" xfId="174"/>
    <cellStyle name="60% - 强调文字颜色 1 3 2" xfId="175"/>
    <cellStyle name="注释 2" xfId="176"/>
    <cellStyle name="常规 6 2" xfId="177"/>
    <cellStyle name="60% - 强调文字颜色 2 3 2" xfId="178"/>
    <cellStyle name="60% - 强调文字颜色 3 3" xfId="179"/>
    <cellStyle name="60% - 强调文字颜色 3 3 2" xfId="180"/>
    <cellStyle name="60% - 强调文字颜色 5 2" xfId="181"/>
    <cellStyle name="60% - 强调文字颜色 5 3 2" xfId="182"/>
    <cellStyle name="60% - 强调文字颜色 6 2" xfId="183"/>
    <cellStyle name="百分比 2" xfId="184"/>
    <cellStyle name="百分比 2 2" xfId="185"/>
    <cellStyle name="百分比 3 2" xfId="186"/>
    <cellStyle name="标题 1 2" xfId="187"/>
    <cellStyle name="标题 1 3" xfId="188"/>
    <cellStyle name="汇总 3" xfId="189"/>
    <cellStyle name="标题 1 3 2" xfId="190"/>
    <cellStyle name="标题 2 2" xfId="191"/>
    <cellStyle name="标题 2 3" xfId="192"/>
    <cellStyle name="常规 11" xfId="193"/>
    <cellStyle name="标题 2 3 2" xfId="194"/>
    <cellStyle name="标题 3 2" xfId="195"/>
    <cellStyle name="标题 3 3" xfId="196"/>
    <cellStyle name="标题 3 3 2" xfId="197"/>
    <cellStyle name="标题 4 2" xfId="198"/>
    <cellStyle name="标题 4 3" xfId="199"/>
    <cellStyle name="标题 4 3 2" xfId="200"/>
    <cellStyle name="标题 6" xfId="201"/>
    <cellStyle name="标题 6 2" xfId="202"/>
    <cellStyle name="常规 4_半年度上会单位执行表式 汇总(2)" xfId="203"/>
    <cellStyle name="差 2" xfId="204"/>
    <cellStyle name="差 3" xfId="205"/>
    <cellStyle name="差 3 2" xfId="206"/>
    <cellStyle name="常规 10" xfId="207"/>
    <cellStyle name="常规 10 2" xfId="208"/>
    <cellStyle name="常规 11 2" xfId="209"/>
    <cellStyle name="常规 2" xfId="210"/>
    <cellStyle name="常规 2 2" xfId="211"/>
    <cellStyle name="常规 2 2 2" xfId="212"/>
    <cellStyle name="常规 2 2 3" xfId="213"/>
    <cellStyle name="常规 2 2 5" xfId="214"/>
    <cellStyle name="常规 2 2 5 2" xfId="215"/>
    <cellStyle name="输入 3 2" xfId="216"/>
    <cellStyle name="常规 2 3" xfId="217"/>
    <cellStyle name="常规 2 4" xfId="218"/>
    <cellStyle name="常规 2 4 2" xfId="219"/>
    <cellStyle name="常规 2_半年度上会单位执行表式 汇总(2)" xfId="220"/>
    <cellStyle name="常规 3 2 2 2" xfId="221"/>
    <cellStyle name="常规 3 3" xfId="222"/>
    <cellStyle name="常规 3 3 2" xfId="223"/>
    <cellStyle name="常规 3 4" xfId="224"/>
    <cellStyle name="常规 3 4 2" xfId="225"/>
    <cellStyle name="强调文字颜色 5 2" xfId="226"/>
    <cellStyle name="常规 3 5" xfId="227"/>
    <cellStyle name="常规 3 5 2" xfId="228"/>
    <cellStyle name="强调文字颜色 5 3" xfId="229"/>
    <cellStyle name="常规 3 6" xfId="230"/>
    <cellStyle name="强调文字颜色 5 3 2" xfId="231"/>
    <cellStyle name="常规 3 6 2" xfId="232"/>
    <cellStyle name="常规 3 7" xfId="233"/>
    <cellStyle name="常规 4 3" xfId="234"/>
    <cellStyle name="常规 4 3 2" xfId="235"/>
    <cellStyle name="常规 5_半年度上会单位执行表式 汇总(2)" xfId="236"/>
    <cellStyle name="注释 2 2" xfId="237"/>
    <cellStyle name="常规 6 2 2" xfId="238"/>
    <cellStyle name="注释 3" xfId="239"/>
    <cellStyle name="常规 6 3" xfId="240"/>
    <cellStyle name="常规 7" xfId="241"/>
    <cellStyle name="常规 7 2" xfId="242"/>
    <cellStyle name="常规 7 2 2" xfId="243"/>
    <cellStyle name="警告文本 3 2" xfId="244"/>
    <cellStyle name="常规 8" xfId="245"/>
    <cellStyle name="常规 9" xfId="246"/>
    <cellStyle name="好 2" xfId="247"/>
    <cellStyle name="好 3" xfId="248"/>
    <cellStyle name="好 3 2" xfId="249"/>
    <cellStyle name="汇总 2" xfId="250"/>
    <cellStyle name="汇总 3 2" xfId="251"/>
    <cellStyle name="检查单元格 3" xfId="252"/>
    <cellStyle name="解释性文本 2" xfId="253"/>
    <cellStyle name="解释性文本 3 2" xfId="254"/>
    <cellStyle name="警告文本 2" xfId="255"/>
    <cellStyle name="警告文本 3" xfId="256"/>
    <cellStyle name="链接单元格 2" xfId="257"/>
    <cellStyle name="强调文字颜色 1 2" xfId="258"/>
    <cellStyle name="强调文字颜色 1 3" xfId="259"/>
    <cellStyle name="强调文字颜色 1 3 2" xfId="260"/>
    <cellStyle name="强调文字颜色 2 2" xfId="261"/>
    <cellStyle name="强调文字颜色 2 3" xfId="262"/>
    <cellStyle name="强调文字颜色 3 2" xfId="263"/>
    <cellStyle name="强调文字颜色 3 3" xfId="264"/>
    <cellStyle name="强调文字颜色 3 3 2" xfId="265"/>
    <cellStyle name="强调文字颜色 4 2" xfId="266"/>
    <cellStyle name="强调文字颜色 4 3" xfId="267"/>
    <cellStyle name="强调文字颜色 4 3 2" xfId="268"/>
    <cellStyle name="强调文字颜色 6 2" xfId="269"/>
    <cellStyle name="强调文字颜色 6 3" xfId="270"/>
    <cellStyle name="强调文字颜色 6 3 2" xfId="271"/>
    <cellStyle name="适中 3" xfId="272"/>
    <cellStyle name="适中 3 2" xfId="273"/>
    <cellStyle name="输入 2" xfId="274"/>
    <cellStyle name="输入 3" xfId="275"/>
    <cellStyle name="注释 2 2 2" xfId="276"/>
    <cellStyle name="注释 3 2" xfId="277"/>
    <cellStyle name="注释 3 3" xfId="278"/>
    <cellStyle name="注释 4" xfId="279"/>
    <cellStyle name="注释 4 2" xfId="280"/>
    <cellStyle name="常规 12" xfId="281"/>
  </cellStyles>
  <tableStyles count="0" defaultTableStyle="TableStyleMedium9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workbookViewId="0">
      <selection activeCell="Q10" sqref="Q10"/>
    </sheetView>
  </sheetViews>
  <sheetFormatPr defaultColWidth="9" defaultRowHeight="13.5" outlineLevelCol="6"/>
  <cols>
    <col min="1" max="1" width="30.125" style="264" customWidth="1"/>
    <col min="2" max="4" width="11.75" style="265" customWidth="1"/>
    <col min="5" max="5" width="11.75" style="264" customWidth="1"/>
    <col min="6" max="6" width="11.75" style="266" customWidth="1"/>
    <col min="7" max="7" width="10.25" style="266" customWidth="1"/>
    <col min="8" max="254" width="9" style="266"/>
    <col min="255" max="16384" width="9" style="262"/>
  </cols>
  <sheetData>
    <row r="1" s="261" customFormat="1" ht="48.75" customHeight="1" spans="1:6">
      <c r="A1" s="66" t="s">
        <v>0</v>
      </c>
      <c r="B1" s="66"/>
      <c r="C1" s="66"/>
      <c r="D1" s="66"/>
      <c r="E1" s="66"/>
      <c r="F1" s="66"/>
    </row>
    <row r="2" s="262" customFormat="1" ht="21.2" customHeight="1" spans="1:7">
      <c r="A2" s="267"/>
      <c r="B2" s="268"/>
      <c r="C2" s="152"/>
      <c r="D2" s="152"/>
      <c r="E2" s="269"/>
      <c r="F2" s="269" t="s">
        <v>1</v>
      </c>
      <c r="G2" s="266"/>
    </row>
    <row r="3" s="262" customFormat="1" ht="47.25" customHeight="1" spans="1:7">
      <c r="A3" s="87" t="s">
        <v>2</v>
      </c>
      <c r="B3" s="87" t="s">
        <v>3</v>
      </c>
      <c r="C3" s="87" t="s">
        <v>4</v>
      </c>
      <c r="D3" s="270" t="s">
        <v>5</v>
      </c>
      <c r="E3" s="87" t="s">
        <v>6</v>
      </c>
      <c r="F3" s="271" t="s">
        <v>7</v>
      </c>
      <c r="G3" s="266"/>
    </row>
    <row r="4" s="263" customFormat="1" ht="28.5" customHeight="1" spans="1:6">
      <c r="A4" s="87" t="s">
        <v>8</v>
      </c>
      <c r="B4" s="272">
        <f>B5+B13</f>
        <v>1619360</v>
      </c>
      <c r="C4" s="272">
        <f>C5+C13</f>
        <v>1619799.01</v>
      </c>
      <c r="D4" s="272">
        <f t="shared" ref="D4:D22" si="0">IF(B4=0,"",C4/B4*100)</f>
        <v>100.03</v>
      </c>
      <c r="E4" s="272">
        <f>E5+E13</f>
        <v>1506361.9</v>
      </c>
      <c r="F4" s="94">
        <f t="shared" ref="F4:F22" si="1">IF(E4=0,"",C4/E4*100)</f>
        <v>107.53</v>
      </c>
    </row>
    <row r="5" s="263" customFormat="1" ht="28.5" customHeight="1" spans="1:6">
      <c r="A5" s="273" t="s">
        <v>9</v>
      </c>
      <c r="B5" s="97">
        <f>SUM(B6:B12)</f>
        <v>1525600</v>
      </c>
      <c r="C5" s="97">
        <f>SUM(C6:C12)</f>
        <v>1521329.42</v>
      </c>
      <c r="D5" s="272">
        <f t="shared" si="0"/>
        <v>99.72</v>
      </c>
      <c r="E5" s="97">
        <f>SUM(E6:E12)</f>
        <v>1415740.36</v>
      </c>
      <c r="F5" s="94">
        <f t="shared" si="1"/>
        <v>107.46</v>
      </c>
    </row>
    <row r="6" s="262" customFormat="1" ht="28.5" customHeight="1" spans="1:7">
      <c r="A6" s="274" t="s">
        <v>10</v>
      </c>
      <c r="B6" s="101">
        <v>295150</v>
      </c>
      <c r="C6" s="101">
        <v>158577.18</v>
      </c>
      <c r="D6" s="101">
        <f t="shared" si="0"/>
        <v>53.73</v>
      </c>
      <c r="E6" s="101">
        <v>169702.79</v>
      </c>
      <c r="F6" s="101">
        <f t="shared" si="1"/>
        <v>93.44</v>
      </c>
      <c r="G6" s="266"/>
    </row>
    <row r="7" s="262" customFormat="1" ht="28.5" customHeight="1" spans="1:7">
      <c r="A7" s="274" t="s">
        <v>11</v>
      </c>
      <c r="B7" s="101">
        <v>352000</v>
      </c>
      <c r="C7" s="101">
        <v>429445.58</v>
      </c>
      <c r="D7" s="101">
        <f t="shared" si="0"/>
        <v>122</v>
      </c>
      <c r="E7" s="101">
        <v>366058.51</v>
      </c>
      <c r="F7" s="101">
        <f t="shared" si="1"/>
        <v>117.32</v>
      </c>
      <c r="G7" s="266"/>
    </row>
    <row r="8" s="262" customFormat="1" ht="28.5" customHeight="1" spans="1:7">
      <c r="A8" s="274" t="s">
        <v>12</v>
      </c>
      <c r="B8" s="101">
        <v>1425</v>
      </c>
      <c r="C8" s="101">
        <v>1484.49</v>
      </c>
      <c r="D8" s="101">
        <f t="shared" si="0"/>
        <v>104.17</v>
      </c>
      <c r="E8" s="101">
        <v>80.23</v>
      </c>
      <c r="F8" s="101">
        <f t="shared" si="1"/>
        <v>1850.29</v>
      </c>
      <c r="G8" s="266"/>
    </row>
    <row r="9" s="262" customFormat="1" ht="28.5" customHeight="1" spans="1:7">
      <c r="A9" s="274" t="s">
        <v>13</v>
      </c>
      <c r="B9" s="101">
        <v>301850</v>
      </c>
      <c r="C9" s="101">
        <v>278647.58</v>
      </c>
      <c r="D9" s="101">
        <f t="shared" si="0"/>
        <v>92.31</v>
      </c>
      <c r="E9" s="101">
        <v>366244.73</v>
      </c>
      <c r="F9" s="101">
        <f t="shared" si="1"/>
        <v>76.08</v>
      </c>
      <c r="G9" s="266"/>
    </row>
    <row r="10" s="262" customFormat="1" ht="28.5" customHeight="1" spans="1:7">
      <c r="A10" s="274" t="s">
        <v>14</v>
      </c>
      <c r="B10" s="101">
        <v>265000</v>
      </c>
      <c r="C10" s="101">
        <v>366279.94</v>
      </c>
      <c r="D10" s="101">
        <f t="shared" si="0"/>
        <v>138.22</v>
      </c>
      <c r="E10" s="101">
        <v>232739.47</v>
      </c>
      <c r="F10" s="101">
        <f t="shared" si="1"/>
        <v>157.38</v>
      </c>
      <c r="G10" s="266"/>
    </row>
    <row r="11" s="262" customFormat="1" ht="28.5" customHeight="1" spans="1:7">
      <c r="A11" s="274" t="s">
        <v>15</v>
      </c>
      <c r="B11" s="101">
        <v>85000</v>
      </c>
      <c r="C11" s="101">
        <v>81973.18</v>
      </c>
      <c r="D11" s="101">
        <f t="shared" si="0"/>
        <v>96.44</v>
      </c>
      <c r="E11" s="101">
        <v>78227.57</v>
      </c>
      <c r="F11" s="101">
        <f t="shared" si="1"/>
        <v>104.79</v>
      </c>
      <c r="G11" s="266"/>
    </row>
    <row r="12" s="262" customFormat="1" ht="28.5" customHeight="1" spans="1:7">
      <c r="A12" s="274" t="s">
        <v>16</v>
      </c>
      <c r="B12" s="101">
        <v>225175</v>
      </c>
      <c r="C12" s="101">
        <v>204921.47</v>
      </c>
      <c r="D12" s="101">
        <f t="shared" si="0"/>
        <v>91.01</v>
      </c>
      <c r="E12" s="101">
        <v>202687.06</v>
      </c>
      <c r="F12" s="101">
        <f t="shared" si="1"/>
        <v>101.1</v>
      </c>
      <c r="G12" s="275"/>
    </row>
    <row r="13" s="263" customFormat="1" ht="28.5" customHeight="1" spans="1:6">
      <c r="A13" s="273" t="s">
        <v>17</v>
      </c>
      <c r="B13" s="97">
        <f>SUM(B20:B22,B14)</f>
        <v>93760</v>
      </c>
      <c r="C13" s="97">
        <f>SUM(C20:C22,C14)</f>
        <v>98469.59</v>
      </c>
      <c r="D13" s="97">
        <f t="shared" si="0"/>
        <v>105.02</v>
      </c>
      <c r="E13" s="97">
        <f>SUM(E20:E22,E14)</f>
        <v>90621.54</v>
      </c>
      <c r="F13" s="97">
        <f t="shared" si="1"/>
        <v>108.66</v>
      </c>
    </row>
    <row r="14" s="262" customFormat="1" ht="28.5" customHeight="1" spans="1:7">
      <c r="A14" s="274" t="s">
        <v>18</v>
      </c>
      <c r="B14" s="101">
        <v>71000</v>
      </c>
      <c r="C14" s="101">
        <v>72275</v>
      </c>
      <c r="D14" s="101">
        <f t="shared" si="0"/>
        <v>101.8</v>
      </c>
      <c r="E14" s="101">
        <v>67761.99</v>
      </c>
      <c r="F14" s="101">
        <f t="shared" si="1"/>
        <v>106.66</v>
      </c>
      <c r="G14" s="266"/>
    </row>
    <row r="15" s="262" customFormat="1" ht="28.5" customHeight="1" spans="1:7">
      <c r="A15" s="274" t="s">
        <v>19</v>
      </c>
      <c r="B15" s="101">
        <v>30500</v>
      </c>
      <c r="C15" s="101">
        <v>35199.94</v>
      </c>
      <c r="D15" s="101">
        <f t="shared" si="0"/>
        <v>115.41</v>
      </c>
      <c r="E15" s="101">
        <v>28969.76</v>
      </c>
      <c r="F15" s="101">
        <f t="shared" si="1"/>
        <v>121.51</v>
      </c>
      <c r="G15" s="266"/>
    </row>
    <row r="16" s="262" customFormat="1" ht="28.5" customHeight="1" spans="1:7">
      <c r="A16" s="274" t="s">
        <v>20</v>
      </c>
      <c r="B16" s="101">
        <v>20300</v>
      </c>
      <c r="C16" s="101">
        <v>23463.79</v>
      </c>
      <c r="D16" s="101">
        <f t="shared" si="0"/>
        <v>115.59</v>
      </c>
      <c r="E16" s="101">
        <v>19314.44</v>
      </c>
      <c r="F16" s="101">
        <f t="shared" si="1"/>
        <v>121.48</v>
      </c>
      <c r="G16" s="266"/>
    </row>
    <row r="17" s="262" customFormat="1" ht="28.5" customHeight="1" spans="1:6">
      <c r="A17" s="274" t="s">
        <v>21</v>
      </c>
      <c r="B17" s="101">
        <v>20200</v>
      </c>
      <c r="C17" s="101">
        <v>13351.72</v>
      </c>
      <c r="D17" s="101">
        <f t="shared" si="0"/>
        <v>66.1</v>
      </c>
      <c r="E17" s="101">
        <v>19404.54</v>
      </c>
      <c r="F17" s="101">
        <f t="shared" si="1"/>
        <v>68.81</v>
      </c>
    </row>
    <row r="18" s="262" customFormat="1" ht="28.5" customHeight="1" spans="1:6">
      <c r="A18" s="274" t="s">
        <v>22</v>
      </c>
      <c r="B18" s="101"/>
      <c r="C18" s="101">
        <v>258.47</v>
      </c>
      <c r="D18" s="101" t="str">
        <f t="shared" si="0"/>
        <v/>
      </c>
      <c r="E18" s="101">
        <v>69.39</v>
      </c>
      <c r="F18" s="101">
        <f t="shared" si="1"/>
        <v>372.49</v>
      </c>
    </row>
    <row r="19" s="262" customFormat="1" ht="28.5" customHeight="1" spans="1:6">
      <c r="A19" s="274" t="s">
        <v>23</v>
      </c>
      <c r="B19" s="101"/>
      <c r="C19" s="101">
        <v>2.37</v>
      </c>
      <c r="D19" s="101" t="str">
        <f t="shared" si="0"/>
        <v/>
      </c>
      <c r="E19" s="101">
        <v>3.86</v>
      </c>
      <c r="F19" s="101">
        <f t="shared" si="1"/>
        <v>61.4</v>
      </c>
    </row>
    <row r="20" s="262" customFormat="1" ht="28.5" customHeight="1" spans="1:6">
      <c r="A20" s="274" t="s">
        <v>24</v>
      </c>
      <c r="B20" s="101">
        <v>6110</v>
      </c>
      <c r="C20" s="101">
        <v>9000.84</v>
      </c>
      <c r="D20" s="101">
        <f t="shared" si="0"/>
        <v>147.31</v>
      </c>
      <c r="E20" s="101">
        <v>7305.08</v>
      </c>
      <c r="F20" s="101">
        <f t="shared" si="1"/>
        <v>123.21</v>
      </c>
    </row>
    <row r="21" s="262" customFormat="1" ht="28.5" customHeight="1" spans="1:6">
      <c r="A21" s="128" t="s">
        <v>25</v>
      </c>
      <c r="B21" s="101">
        <v>11650</v>
      </c>
      <c r="C21" s="101">
        <v>10125.43</v>
      </c>
      <c r="D21" s="101">
        <f t="shared" si="0"/>
        <v>86.91</v>
      </c>
      <c r="E21" s="101">
        <v>10830.76</v>
      </c>
      <c r="F21" s="101">
        <f t="shared" si="1"/>
        <v>93.49</v>
      </c>
    </row>
    <row r="22" s="262" customFormat="1" ht="28.5" customHeight="1" spans="1:6">
      <c r="A22" s="274" t="s">
        <v>26</v>
      </c>
      <c r="B22" s="101">
        <v>5000</v>
      </c>
      <c r="C22" s="101">
        <v>7068.32</v>
      </c>
      <c r="D22" s="101">
        <f t="shared" si="0"/>
        <v>141.37</v>
      </c>
      <c r="E22" s="101">
        <v>4723.71</v>
      </c>
      <c r="F22" s="101">
        <f t="shared" si="1"/>
        <v>149.63</v>
      </c>
    </row>
  </sheetData>
  <mergeCells count="1">
    <mergeCell ref="A1:F1"/>
  </mergeCells>
  <printOptions horizontalCentered="1"/>
  <pageMargins left="0.751388888888889" right="0.751388888888889" top="1" bottom="1" header="0.5" footer="0.5"/>
  <pageSetup paperSize="9" scale="9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F18" sqref="F18"/>
    </sheetView>
  </sheetViews>
  <sheetFormatPr defaultColWidth="9" defaultRowHeight="13.5" outlineLevelCol="1"/>
  <cols>
    <col min="1" max="1" width="43.875" style="45" customWidth="1"/>
    <col min="2" max="2" width="33" style="45" customWidth="1"/>
    <col min="3" max="16384" width="9" style="45"/>
  </cols>
  <sheetData>
    <row r="1" ht="30" customHeight="1" spans="1:2">
      <c r="A1" s="66" t="s">
        <v>538</v>
      </c>
      <c r="B1" s="66"/>
    </row>
    <row r="2" ht="30" customHeight="1" spans="1:2">
      <c r="A2" s="67"/>
      <c r="B2" s="68" t="s">
        <v>539</v>
      </c>
    </row>
    <row r="3" ht="30" customHeight="1" spans="1:2">
      <c r="A3" s="69" t="s">
        <v>540</v>
      </c>
      <c r="B3" s="69" t="s">
        <v>541</v>
      </c>
    </row>
    <row r="4" ht="30" customHeight="1" spans="1:2">
      <c r="A4" s="69" t="s">
        <v>542</v>
      </c>
      <c r="B4" s="69"/>
    </row>
    <row r="5" ht="30" customHeight="1" spans="1:2">
      <c r="A5" s="70" t="s">
        <v>543</v>
      </c>
      <c r="B5" s="71">
        <v>110000</v>
      </c>
    </row>
    <row r="6" ht="30" customHeight="1" spans="1:2">
      <c r="A6" s="70" t="s">
        <v>544</v>
      </c>
      <c r="B6" s="71">
        <v>40000</v>
      </c>
    </row>
    <row r="7" ht="30" customHeight="1" spans="1:2">
      <c r="A7" s="70" t="s">
        <v>545</v>
      </c>
      <c r="B7" s="71">
        <v>70000</v>
      </c>
    </row>
    <row r="8" ht="30" customHeight="1" spans="1:2">
      <c r="A8" s="70" t="s">
        <v>546</v>
      </c>
      <c r="B8" s="71">
        <f>'20一般公共预算平衡表'!D9</f>
        <v>70000</v>
      </c>
    </row>
    <row r="9" ht="30" customHeight="1" spans="1:2">
      <c r="A9" s="70" t="s">
        <v>547</v>
      </c>
      <c r="B9" s="71">
        <f>'20全区  '!E396</f>
        <v>4049</v>
      </c>
    </row>
    <row r="10" ht="30" customHeight="1" spans="1:2">
      <c r="A10" s="70" t="s">
        <v>548</v>
      </c>
      <c r="B10" s="71">
        <v>160000</v>
      </c>
    </row>
    <row r="11" ht="30" customHeight="1" spans="1:2">
      <c r="A11" s="70" t="s">
        <v>549</v>
      </c>
      <c r="B11" s="71">
        <v>160000</v>
      </c>
    </row>
    <row r="12" ht="30" customHeight="1" spans="1:2">
      <c r="A12" s="69" t="s">
        <v>550</v>
      </c>
      <c r="B12" s="69"/>
    </row>
    <row r="13" ht="30" customHeight="1" spans="1:2">
      <c r="A13" s="70" t="s">
        <v>551</v>
      </c>
      <c r="B13" s="71">
        <v>211000</v>
      </c>
    </row>
    <row r="14" ht="30" customHeight="1" spans="1:2">
      <c r="A14" s="70" t="s">
        <v>544</v>
      </c>
      <c r="B14" s="71">
        <v>136000</v>
      </c>
    </row>
    <row r="15" s="65" customFormat="1" ht="30" customHeight="1" spans="1:2">
      <c r="A15" s="70" t="s">
        <v>545</v>
      </c>
      <c r="B15" s="72">
        <v>75000</v>
      </c>
    </row>
    <row r="16" s="65" customFormat="1" ht="30" customHeight="1" spans="1:2">
      <c r="A16" s="70" t="s">
        <v>552</v>
      </c>
      <c r="B16" s="72">
        <f>'20基金平衡表'!D10</f>
        <v>75820</v>
      </c>
    </row>
    <row r="17" s="65" customFormat="1" ht="30" customHeight="1" spans="1:2">
      <c r="A17" s="70" t="s">
        <v>553</v>
      </c>
      <c r="B17" s="72">
        <f>'20基金 '!D23</f>
        <v>23259.18</v>
      </c>
    </row>
    <row r="18" ht="30" customHeight="1" spans="1:2">
      <c r="A18" s="70" t="s">
        <v>554</v>
      </c>
      <c r="B18" s="71">
        <v>816300</v>
      </c>
    </row>
    <row r="19" ht="30" customHeight="1" spans="1:2">
      <c r="A19" s="70" t="s">
        <v>555</v>
      </c>
      <c r="B19" s="71">
        <v>814570</v>
      </c>
    </row>
  </sheetData>
  <mergeCells count="3">
    <mergeCell ref="A1:B1"/>
    <mergeCell ref="A4:B4"/>
    <mergeCell ref="A12:B12"/>
  </mergeCells>
  <printOptions horizontalCentered="1"/>
  <pageMargins left="0.751388888888889" right="0.751388888888889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workbookViewId="0">
      <selection activeCell="B25" sqref="B25"/>
    </sheetView>
  </sheetViews>
  <sheetFormatPr defaultColWidth="9" defaultRowHeight="13.5" outlineLevelCol="2"/>
  <cols>
    <col min="1" max="1" width="16.375" style="45" customWidth="1"/>
    <col min="2" max="2" width="40.375" style="45" customWidth="1"/>
    <col min="3" max="3" width="21.875" style="45" customWidth="1"/>
    <col min="4" max="16384" width="9" style="45"/>
  </cols>
  <sheetData>
    <row r="1" ht="36.75" customHeight="1" spans="1:3">
      <c r="A1" s="46" t="s">
        <v>556</v>
      </c>
      <c r="B1" s="46"/>
      <c r="C1" s="46"/>
    </row>
    <row r="2" ht="24.95" customHeight="1" spans="1:3">
      <c r="A2" s="47"/>
      <c r="B2" s="47"/>
      <c r="C2" s="48" t="s">
        <v>1</v>
      </c>
    </row>
    <row r="3" ht="23.25" customHeight="1" spans="1:3">
      <c r="A3" s="49" t="s">
        <v>557</v>
      </c>
      <c r="B3" s="49"/>
      <c r="C3" s="50" t="s">
        <v>558</v>
      </c>
    </row>
    <row r="4" ht="23.25" customHeight="1" spans="1:3">
      <c r="A4" s="49" t="s">
        <v>28</v>
      </c>
      <c r="B4" s="49" t="s">
        <v>29</v>
      </c>
      <c r="C4" s="51"/>
    </row>
    <row r="5" ht="21" customHeight="1" spans="1:3">
      <c r="A5" s="52" t="s">
        <v>559</v>
      </c>
      <c r="B5" s="53"/>
      <c r="C5" s="54">
        <f>C6+C11+C22+C28+C31+C33+C38</f>
        <v>350998.68</v>
      </c>
    </row>
    <row r="6" s="44" customFormat="1" ht="21" customHeight="1" spans="1:3">
      <c r="A6" s="55">
        <v>501</v>
      </c>
      <c r="B6" s="56" t="s">
        <v>560</v>
      </c>
      <c r="C6" s="54">
        <v>91364.22</v>
      </c>
    </row>
    <row r="7" ht="21" customHeight="1" spans="1:3">
      <c r="A7" s="57">
        <v>50101</v>
      </c>
      <c r="B7" s="58" t="s">
        <v>561</v>
      </c>
      <c r="C7" s="59">
        <v>60586.53</v>
      </c>
    </row>
    <row r="8" ht="21" customHeight="1" spans="1:3">
      <c r="A8" s="57">
        <v>50102</v>
      </c>
      <c r="B8" s="60" t="s">
        <v>562</v>
      </c>
      <c r="C8" s="59">
        <v>8921.23</v>
      </c>
    </row>
    <row r="9" ht="21" customHeight="1" spans="1:3">
      <c r="A9" s="61">
        <v>50103</v>
      </c>
      <c r="B9" s="62" t="s">
        <v>563</v>
      </c>
      <c r="C9" s="59">
        <v>7347.19</v>
      </c>
    </row>
    <row r="10" ht="21" customHeight="1" spans="1:3">
      <c r="A10" s="61">
        <v>50199</v>
      </c>
      <c r="B10" s="58" t="s">
        <v>564</v>
      </c>
      <c r="C10" s="59">
        <v>14509.27</v>
      </c>
    </row>
    <row r="11" s="44" customFormat="1" ht="21" customHeight="1" spans="1:3">
      <c r="A11" s="63">
        <v>502</v>
      </c>
      <c r="B11" s="56" t="s">
        <v>565</v>
      </c>
      <c r="C11" s="54">
        <v>14424.39</v>
      </c>
    </row>
    <row r="12" ht="21" customHeight="1" spans="1:3">
      <c r="A12" s="57">
        <v>50201</v>
      </c>
      <c r="B12" s="60" t="s">
        <v>566</v>
      </c>
      <c r="C12" s="59">
        <v>7896.6</v>
      </c>
    </row>
    <row r="13" ht="21" customHeight="1" spans="1:3">
      <c r="A13" s="61">
        <v>50202</v>
      </c>
      <c r="B13" s="58" t="s">
        <v>567</v>
      </c>
      <c r="C13" s="59">
        <v>38.64</v>
      </c>
    </row>
    <row r="14" ht="21" customHeight="1" spans="1:3">
      <c r="A14" s="61">
        <v>50203</v>
      </c>
      <c r="B14" s="58" t="s">
        <v>568</v>
      </c>
      <c r="C14" s="59">
        <v>74.81</v>
      </c>
    </row>
    <row r="15" ht="21" customHeight="1" spans="1:3">
      <c r="A15" s="61">
        <v>50204</v>
      </c>
      <c r="B15" s="58" t="s">
        <v>569</v>
      </c>
      <c r="C15" s="59">
        <v>154.36</v>
      </c>
    </row>
    <row r="16" ht="21" customHeight="1" spans="1:3">
      <c r="A16" s="61">
        <v>50205</v>
      </c>
      <c r="B16" s="58" t="s">
        <v>570</v>
      </c>
      <c r="C16" s="59">
        <v>3810.21</v>
      </c>
    </row>
    <row r="17" ht="21" customHeight="1" spans="1:3">
      <c r="A17" s="61">
        <v>50206</v>
      </c>
      <c r="B17" s="58" t="s">
        <v>571</v>
      </c>
      <c r="C17" s="59">
        <v>21.13</v>
      </c>
    </row>
    <row r="18" ht="21" customHeight="1" spans="1:3">
      <c r="A18" s="61">
        <v>50207</v>
      </c>
      <c r="B18" s="58" t="s">
        <v>572</v>
      </c>
      <c r="C18" s="59">
        <v>14.36</v>
      </c>
    </row>
    <row r="19" ht="21" customHeight="1" spans="1:3">
      <c r="A19" s="61">
        <v>50208</v>
      </c>
      <c r="B19" s="58" t="s">
        <v>573</v>
      </c>
      <c r="C19" s="59">
        <v>893.92</v>
      </c>
    </row>
    <row r="20" ht="21" customHeight="1" spans="1:3">
      <c r="A20" s="61">
        <v>50209</v>
      </c>
      <c r="B20" s="58" t="s">
        <v>574</v>
      </c>
      <c r="C20" s="59">
        <v>155.22</v>
      </c>
    </row>
    <row r="21" ht="21" customHeight="1" spans="1:3">
      <c r="A21" s="61">
        <v>50299</v>
      </c>
      <c r="B21" s="58" t="s">
        <v>575</v>
      </c>
      <c r="C21" s="59">
        <v>1365.14</v>
      </c>
    </row>
    <row r="22" s="44" customFormat="1" ht="21" customHeight="1" spans="1:3">
      <c r="A22" s="55">
        <v>503</v>
      </c>
      <c r="B22" s="56" t="s">
        <v>576</v>
      </c>
      <c r="C22" s="54">
        <v>408.79</v>
      </c>
    </row>
    <row r="23" ht="21" customHeight="1" spans="1:3">
      <c r="A23" s="57">
        <v>50302</v>
      </c>
      <c r="B23" s="58" t="s">
        <v>577</v>
      </c>
      <c r="C23" s="59">
        <v>20.12</v>
      </c>
    </row>
    <row r="24" ht="21" customHeight="1" spans="1:3">
      <c r="A24" s="57">
        <v>50303</v>
      </c>
      <c r="B24" s="58" t="s">
        <v>578</v>
      </c>
      <c r="C24" s="59">
        <v>2.96</v>
      </c>
    </row>
    <row r="25" ht="21" customHeight="1" spans="1:3">
      <c r="A25" s="61">
        <v>50306</v>
      </c>
      <c r="B25" s="58" t="s">
        <v>579</v>
      </c>
      <c r="C25" s="59">
        <v>292.26</v>
      </c>
    </row>
    <row r="26" ht="21" customHeight="1" spans="1:3">
      <c r="A26" s="61">
        <v>50307</v>
      </c>
      <c r="B26" s="58" t="s">
        <v>580</v>
      </c>
      <c r="C26" s="59">
        <v>80.35</v>
      </c>
    </row>
    <row r="27" s="44" customFormat="1" ht="21" customHeight="1" spans="1:3">
      <c r="A27" s="61">
        <v>50399</v>
      </c>
      <c r="B27" s="58" t="s">
        <v>581</v>
      </c>
      <c r="C27" s="59">
        <v>13.1</v>
      </c>
    </row>
    <row r="28" ht="21" customHeight="1" spans="1:3">
      <c r="A28" s="63">
        <v>505</v>
      </c>
      <c r="B28" s="56" t="s">
        <v>582</v>
      </c>
      <c r="C28" s="54">
        <v>234554.89</v>
      </c>
    </row>
    <row r="29" ht="21" customHeight="1" spans="1:3">
      <c r="A29" s="61">
        <v>50501</v>
      </c>
      <c r="B29" s="58" t="s">
        <v>583</v>
      </c>
      <c r="C29" s="59">
        <v>187835.75</v>
      </c>
    </row>
    <row r="30" s="44" customFormat="1" ht="21" customHeight="1" spans="1:3">
      <c r="A30" s="61">
        <v>50502</v>
      </c>
      <c r="B30" s="58" t="s">
        <v>584</v>
      </c>
      <c r="C30" s="59">
        <v>46719.14</v>
      </c>
    </row>
    <row r="31" ht="21" customHeight="1" spans="1:3">
      <c r="A31" s="63">
        <v>506</v>
      </c>
      <c r="B31" s="56" t="s">
        <v>585</v>
      </c>
      <c r="C31" s="54">
        <v>1550.39</v>
      </c>
    </row>
    <row r="32" s="44" customFormat="1" ht="21" customHeight="1" spans="1:3">
      <c r="A32" s="61">
        <v>50601</v>
      </c>
      <c r="B32" s="58" t="s">
        <v>586</v>
      </c>
      <c r="C32" s="59">
        <v>1550.39</v>
      </c>
    </row>
    <row r="33" ht="21" customHeight="1" spans="1:3">
      <c r="A33" s="63">
        <v>509</v>
      </c>
      <c r="B33" s="56" t="s">
        <v>587</v>
      </c>
      <c r="C33" s="54">
        <v>8695.98</v>
      </c>
    </row>
    <row r="34" ht="21" customHeight="1" spans="1:3">
      <c r="A34" s="57">
        <v>50901</v>
      </c>
      <c r="B34" s="58" t="s">
        <v>588</v>
      </c>
      <c r="C34" s="59">
        <v>2479.47</v>
      </c>
    </row>
    <row r="35" ht="21" customHeight="1" spans="1:3">
      <c r="A35" s="57">
        <v>50902</v>
      </c>
      <c r="B35" s="58" t="s">
        <v>589</v>
      </c>
      <c r="C35" s="59">
        <v>40.7</v>
      </c>
    </row>
    <row r="36" ht="21" customHeight="1" spans="1:3">
      <c r="A36" s="61">
        <v>50905</v>
      </c>
      <c r="B36" s="58" t="s">
        <v>590</v>
      </c>
      <c r="C36" s="59">
        <v>5112.87</v>
      </c>
    </row>
    <row r="37" s="44" customFormat="1" ht="21" customHeight="1" spans="1:3">
      <c r="A37" s="61">
        <v>50999</v>
      </c>
      <c r="B37" s="58" t="s">
        <v>591</v>
      </c>
      <c r="C37" s="59">
        <v>1062.93</v>
      </c>
    </row>
    <row r="38" ht="21" customHeight="1" spans="1:3">
      <c r="A38" s="63">
        <v>599</v>
      </c>
      <c r="B38" s="56" t="s">
        <v>326</v>
      </c>
      <c r="C38" s="54">
        <v>0.02</v>
      </c>
    </row>
    <row r="39" ht="21" customHeight="1" spans="1:3">
      <c r="A39" s="61">
        <v>59999</v>
      </c>
      <c r="B39" s="58" t="s">
        <v>592</v>
      </c>
      <c r="C39" s="59">
        <v>0.02</v>
      </c>
    </row>
    <row r="40" ht="15" spans="1:3">
      <c r="A40" s="64"/>
      <c r="B40" s="64"/>
      <c r="C40" s="64"/>
    </row>
    <row r="41" ht="15" spans="1:3">
      <c r="A41" s="64"/>
      <c r="B41" s="64"/>
      <c r="C41" s="64"/>
    </row>
    <row r="42" ht="15" spans="1:3">
      <c r="A42" s="64"/>
      <c r="B42" s="64"/>
      <c r="C42" s="64"/>
    </row>
    <row r="43" ht="15" spans="1:3">
      <c r="A43" s="64"/>
      <c r="B43" s="64"/>
      <c r="C43" s="64"/>
    </row>
    <row r="44" ht="15" spans="1:3">
      <c r="A44" s="64"/>
      <c r="B44" s="64"/>
      <c r="C44" s="64"/>
    </row>
    <row r="45" ht="15" spans="1:3">
      <c r="A45" s="64"/>
      <c r="B45" s="64"/>
      <c r="C45" s="64"/>
    </row>
    <row r="46" ht="15" spans="1:3">
      <c r="A46" s="64"/>
      <c r="B46" s="64"/>
      <c r="C46" s="64"/>
    </row>
    <row r="47" ht="15" spans="1:3">
      <c r="A47" s="64"/>
      <c r="B47" s="64"/>
      <c r="C47" s="64"/>
    </row>
    <row r="48" ht="15" spans="1:3">
      <c r="A48" s="64"/>
      <c r="B48" s="64"/>
      <c r="C48" s="64"/>
    </row>
    <row r="49" ht="15" spans="1:3">
      <c r="A49" s="64"/>
      <c r="B49" s="64"/>
      <c r="C49" s="64"/>
    </row>
    <row r="50" ht="15" spans="1:3">
      <c r="A50" s="64"/>
      <c r="B50" s="64"/>
      <c r="C50" s="64"/>
    </row>
    <row r="51" ht="15" spans="1:3">
      <c r="A51" s="64"/>
      <c r="B51" s="64"/>
      <c r="C51" s="64"/>
    </row>
  </sheetData>
  <mergeCells count="4">
    <mergeCell ref="A1:C1"/>
    <mergeCell ref="A3:B3"/>
    <mergeCell ref="A5:B5"/>
    <mergeCell ref="C3:C4"/>
  </mergeCells>
  <pageMargins left="1.14166666666667" right="0.432638888888889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70"/>
  <sheetViews>
    <sheetView workbookViewId="0">
      <selection activeCell="I11" sqref="I11"/>
    </sheetView>
  </sheetViews>
  <sheetFormatPr defaultColWidth="9" defaultRowHeight="13.5"/>
  <cols>
    <col min="1" max="1" width="12.25" style="19" customWidth="1"/>
    <col min="2" max="2" width="39.125" style="19" customWidth="1"/>
    <col min="3" max="3" width="19.625" style="19" customWidth="1"/>
    <col min="4" max="249" width="9" style="19"/>
    <col min="250" max="16381" width="9" style="9"/>
  </cols>
  <sheetData>
    <row r="1" s="19" customFormat="1" ht="22.5" spans="1:3">
      <c r="A1" s="20" t="s">
        <v>593</v>
      </c>
      <c r="B1" s="20"/>
      <c r="C1" s="20"/>
    </row>
    <row r="2" s="19" customFormat="1" spans="1:3">
      <c r="A2" s="21"/>
      <c r="B2" s="21"/>
      <c r="C2" s="21"/>
    </row>
    <row r="3" s="19" customFormat="1" spans="1:3">
      <c r="A3" s="21" t="s">
        <v>1</v>
      </c>
      <c r="B3" s="21"/>
      <c r="C3" s="21"/>
    </row>
    <row r="4" s="19" customFormat="1" ht="20.1" customHeight="1" spans="1:3">
      <c r="A4" s="34" t="s">
        <v>28</v>
      </c>
      <c r="B4" s="34" t="s">
        <v>29</v>
      </c>
      <c r="C4" s="35" t="s">
        <v>594</v>
      </c>
    </row>
    <row r="5" s="33" customFormat="1" ht="20.1" customHeight="1" spans="1:3">
      <c r="A5" s="34"/>
      <c r="B5" s="34"/>
      <c r="C5" s="36"/>
    </row>
    <row r="6" s="33" customFormat="1" ht="20.1" customHeight="1" spans="1:3">
      <c r="A6" s="37"/>
      <c r="B6" s="37"/>
      <c r="C6" s="38"/>
    </row>
    <row r="7" s="19" customFormat="1" ht="18" customHeight="1" spans="1:3">
      <c r="A7" s="26"/>
      <c r="B7" s="22" t="s">
        <v>457</v>
      </c>
      <c r="C7" s="39">
        <v>137009</v>
      </c>
    </row>
    <row r="8" s="19" customFormat="1" ht="18" customHeight="1" spans="1:3">
      <c r="A8" s="26">
        <v>201</v>
      </c>
      <c r="B8" s="40" t="s">
        <v>38</v>
      </c>
      <c r="C8" s="39">
        <v>2185</v>
      </c>
    </row>
    <row r="9" s="19" customFormat="1" ht="18" customHeight="1" spans="1:3">
      <c r="A9" s="26">
        <v>20104</v>
      </c>
      <c r="B9" s="41" t="s">
        <v>595</v>
      </c>
      <c r="C9" s="42">
        <v>500</v>
      </c>
    </row>
    <row r="10" s="19" customFormat="1" ht="18" customHeight="1" spans="1:3">
      <c r="A10" s="26">
        <v>20105</v>
      </c>
      <c r="B10" s="41" t="s">
        <v>382</v>
      </c>
      <c r="C10" s="42">
        <v>32</v>
      </c>
    </row>
    <row r="11" s="19" customFormat="1" ht="18" customHeight="1" spans="1:3">
      <c r="A11" s="26">
        <v>20129</v>
      </c>
      <c r="B11" s="41" t="s">
        <v>388</v>
      </c>
      <c r="C11" s="42">
        <v>58</v>
      </c>
    </row>
    <row r="12" s="19" customFormat="1" ht="18" customHeight="1" spans="1:3">
      <c r="A12" s="26">
        <v>20132</v>
      </c>
      <c r="B12" s="41" t="s">
        <v>596</v>
      </c>
      <c r="C12" s="42">
        <v>5</v>
      </c>
    </row>
    <row r="13" s="19" customFormat="1" ht="18" customHeight="1" spans="1:3">
      <c r="A13" s="26">
        <v>20136</v>
      </c>
      <c r="B13" s="41" t="s">
        <v>597</v>
      </c>
      <c r="C13" s="42">
        <v>30</v>
      </c>
    </row>
    <row r="14" s="19" customFormat="1" ht="18" customHeight="1" spans="1:3">
      <c r="A14" s="26">
        <v>20138</v>
      </c>
      <c r="B14" s="41" t="s">
        <v>390</v>
      </c>
      <c r="C14" s="42">
        <v>1560</v>
      </c>
    </row>
    <row r="15" s="19" customFormat="1" ht="18" customHeight="1" spans="1:3">
      <c r="A15" s="26">
        <v>203</v>
      </c>
      <c r="B15" s="40" t="s">
        <v>95</v>
      </c>
      <c r="C15" s="39">
        <v>33</v>
      </c>
    </row>
    <row r="16" s="19" customFormat="1" ht="18" customHeight="1" spans="1:3">
      <c r="A16" s="26">
        <v>20399</v>
      </c>
      <c r="B16" s="41" t="s">
        <v>598</v>
      </c>
      <c r="C16" s="42">
        <v>33</v>
      </c>
    </row>
    <row r="17" s="19" customFormat="1" ht="18" customHeight="1" spans="1:3">
      <c r="A17" s="26">
        <v>205</v>
      </c>
      <c r="B17" s="40" t="s">
        <v>102</v>
      </c>
      <c r="C17" s="39">
        <v>83177</v>
      </c>
    </row>
    <row r="18" s="19" customFormat="1" ht="18" customHeight="1" spans="1:3">
      <c r="A18" s="26">
        <v>20502</v>
      </c>
      <c r="B18" s="41" t="s">
        <v>395</v>
      </c>
      <c r="C18" s="42">
        <v>71343</v>
      </c>
    </row>
    <row r="19" s="19" customFormat="1" ht="18" customHeight="1" spans="1:3">
      <c r="A19" s="26">
        <v>20503</v>
      </c>
      <c r="B19" s="41" t="s">
        <v>599</v>
      </c>
      <c r="C19" s="42">
        <v>53</v>
      </c>
    </row>
    <row r="20" s="19" customFormat="1" ht="18" customHeight="1" spans="1:3">
      <c r="A20" s="26">
        <v>20509</v>
      </c>
      <c r="B20" s="41" t="s">
        <v>600</v>
      </c>
      <c r="C20" s="42">
        <v>2643</v>
      </c>
    </row>
    <row r="21" s="19" customFormat="1" ht="18" customHeight="1" spans="1:3">
      <c r="A21" s="26">
        <v>20599</v>
      </c>
      <c r="B21" s="40" t="s">
        <v>124</v>
      </c>
      <c r="C21" s="39">
        <v>9138</v>
      </c>
    </row>
    <row r="22" s="19" customFormat="1" ht="18" customHeight="1" spans="1:3">
      <c r="A22" s="26">
        <v>206</v>
      </c>
      <c r="B22" s="41" t="s">
        <v>125</v>
      </c>
      <c r="C22" s="42">
        <v>11550</v>
      </c>
    </row>
    <row r="23" s="19" customFormat="1" ht="18" customHeight="1" spans="1:3">
      <c r="A23" s="26">
        <v>20604</v>
      </c>
      <c r="B23" s="41" t="s">
        <v>601</v>
      </c>
      <c r="C23" s="42">
        <v>11543</v>
      </c>
    </row>
    <row r="24" s="19" customFormat="1" ht="18" customHeight="1" spans="1:3">
      <c r="A24" s="26">
        <v>20699</v>
      </c>
      <c r="B24" s="40" t="s">
        <v>137</v>
      </c>
      <c r="C24" s="39">
        <v>7</v>
      </c>
    </row>
    <row r="25" s="19" customFormat="1" ht="18" customHeight="1" spans="1:3">
      <c r="A25" s="26">
        <v>207</v>
      </c>
      <c r="B25" s="41" t="s">
        <v>138</v>
      </c>
      <c r="C25" s="42">
        <v>1981</v>
      </c>
    </row>
    <row r="26" s="19" customFormat="1" ht="18" customHeight="1" spans="1:3">
      <c r="A26" s="26">
        <v>20701</v>
      </c>
      <c r="B26" s="41" t="s">
        <v>404</v>
      </c>
      <c r="C26" s="42">
        <v>486</v>
      </c>
    </row>
    <row r="27" s="19" customFormat="1" ht="18" customHeight="1" spans="1:3">
      <c r="A27" s="26">
        <v>20702</v>
      </c>
      <c r="B27" s="41" t="s">
        <v>602</v>
      </c>
      <c r="C27" s="42">
        <v>4</v>
      </c>
    </row>
    <row r="28" s="19" customFormat="1" ht="18" customHeight="1" spans="1:3">
      <c r="A28" s="26">
        <v>20799</v>
      </c>
      <c r="B28" s="41" t="s">
        <v>158</v>
      </c>
      <c r="C28" s="42">
        <v>1491</v>
      </c>
    </row>
    <row r="29" s="19" customFormat="1" ht="18" customHeight="1" spans="1:3">
      <c r="A29" s="26">
        <v>208</v>
      </c>
      <c r="B29" s="41" t="s">
        <v>159</v>
      </c>
      <c r="C29" s="42">
        <v>394</v>
      </c>
    </row>
    <row r="30" s="19" customFormat="1" ht="18" customHeight="1" spans="1:3">
      <c r="A30" s="26">
        <v>20801</v>
      </c>
      <c r="B30" s="40" t="s">
        <v>407</v>
      </c>
      <c r="C30" s="39">
        <v>26</v>
      </c>
    </row>
    <row r="31" s="19" customFormat="1" ht="18" customHeight="1" spans="1:3">
      <c r="A31" s="26">
        <v>20802</v>
      </c>
      <c r="B31" s="41" t="s">
        <v>409</v>
      </c>
      <c r="C31" s="42">
        <v>171</v>
      </c>
    </row>
    <row r="32" s="19" customFormat="1" ht="18" customHeight="1" spans="1:3">
      <c r="A32" s="26">
        <v>20809</v>
      </c>
      <c r="B32" s="41" t="s">
        <v>603</v>
      </c>
      <c r="C32" s="42">
        <v>60</v>
      </c>
    </row>
    <row r="33" s="19" customFormat="1" ht="18" customHeight="1" spans="1:3">
      <c r="A33" s="26">
        <v>20811</v>
      </c>
      <c r="B33" s="41" t="s">
        <v>423</v>
      </c>
      <c r="C33" s="42">
        <v>127</v>
      </c>
    </row>
    <row r="34" s="19" customFormat="1" ht="18" customHeight="1" spans="1:3">
      <c r="A34" s="26">
        <v>20828</v>
      </c>
      <c r="B34" s="41" t="s">
        <v>604</v>
      </c>
      <c r="C34" s="42">
        <v>10</v>
      </c>
    </row>
    <row r="35" s="19" customFormat="1" ht="18" customHeight="1" spans="1:3">
      <c r="A35" s="26">
        <v>210</v>
      </c>
      <c r="B35" s="41" t="s">
        <v>229</v>
      </c>
      <c r="C35" s="42">
        <v>2200</v>
      </c>
    </row>
    <row r="36" s="19" customFormat="1" ht="18" customHeight="1" spans="1:3">
      <c r="A36" s="26">
        <v>21004</v>
      </c>
      <c r="B36" s="40" t="s">
        <v>429</v>
      </c>
      <c r="C36" s="39">
        <v>523</v>
      </c>
    </row>
    <row r="37" s="19" customFormat="1" ht="18" customHeight="1" spans="1:3">
      <c r="A37" s="26">
        <v>21099</v>
      </c>
      <c r="B37" s="41" t="s">
        <v>259</v>
      </c>
      <c r="C37" s="42">
        <v>1677</v>
      </c>
    </row>
    <row r="38" s="19" customFormat="1" ht="18" customHeight="1" spans="1:3">
      <c r="A38" s="26">
        <v>211</v>
      </c>
      <c r="B38" s="41" t="s">
        <v>260</v>
      </c>
      <c r="C38" s="42">
        <v>354</v>
      </c>
    </row>
    <row r="39" s="19" customFormat="1" ht="18" customHeight="1" spans="1:3">
      <c r="A39" s="26">
        <v>21103</v>
      </c>
      <c r="B39" s="41" t="s">
        <v>605</v>
      </c>
      <c r="C39" s="42">
        <v>10</v>
      </c>
    </row>
    <row r="40" s="19" customFormat="1" ht="18" customHeight="1" spans="1:3">
      <c r="A40" s="26">
        <v>21104</v>
      </c>
      <c r="B40" s="40" t="s">
        <v>606</v>
      </c>
      <c r="C40" s="39">
        <v>160</v>
      </c>
    </row>
    <row r="41" s="19" customFormat="1" ht="18" customHeight="1" spans="1:3">
      <c r="A41" s="26">
        <v>21114</v>
      </c>
      <c r="B41" s="41" t="s">
        <v>607</v>
      </c>
      <c r="C41" s="42">
        <v>166</v>
      </c>
    </row>
    <row r="42" s="19" customFormat="1" ht="18" customHeight="1" spans="1:3">
      <c r="A42" s="26">
        <v>21199</v>
      </c>
      <c r="B42" s="41" t="s">
        <v>368</v>
      </c>
      <c r="C42" s="42">
        <v>18</v>
      </c>
    </row>
    <row r="43" s="19" customFormat="1" ht="18" customHeight="1" spans="1:3">
      <c r="A43" s="26">
        <v>212</v>
      </c>
      <c r="B43" s="41" t="s">
        <v>266</v>
      </c>
      <c r="C43" s="42">
        <v>3447</v>
      </c>
    </row>
    <row r="44" s="19" customFormat="1" ht="18" customHeight="1" spans="1:3">
      <c r="A44" s="26">
        <v>21201</v>
      </c>
      <c r="B44" s="40" t="s">
        <v>437</v>
      </c>
      <c r="C44" s="39">
        <v>1416</v>
      </c>
    </row>
    <row r="45" s="19" customFormat="1" ht="18" customHeight="1" spans="1:3">
      <c r="A45" s="26">
        <v>21299</v>
      </c>
      <c r="B45" s="41" t="s">
        <v>282</v>
      </c>
      <c r="C45" s="42">
        <v>2031</v>
      </c>
    </row>
    <row r="46" s="19" customFormat="1" ht="18" customHeight="1" spans="1:3">
      <c r="A46" s="26">
        <v>213</v>
      </c>
      <c r="B46" s="41" t="s">
        <v>283</v>
      </c>
      <c r="C46" s="42">
        <v>2168</v>
      </c>
    </row>
    <row r="47" s="19" customFormat="1" ht="18" customHeight="1" spans="1:3">
      <c r="A47" s="26">
        <v>21301</v>
      </c>
      <c r="B47" s="40" t="s">
        <v>608</v>
      </c>
      <c r="C47" s="39">
        <v>512</v>
      </c>
    </row>
    <row r="48" s="19" customFormat="1" ht="18" customHeight="1" spans="1:3">
      <c r="A48" s="26">
        <v>21303</v>
      </c>
      <c r="B48" s="41" t="s">
        <v>609</v>
      </c>
      <c r="C48" s="42">
        <v>60</v>
      </c>
    </row>
    <row r="49" s="19" customFormat="1" ht="18" customHeight="1" spans="1:3">
      <c r="A49" s="26">
        <v>21307</v>
      </c>
      <c r="B49" s="41" t="s">
        <v>610</v>
      </c>
      <c r="C49" s="42">
        <v>246</v>
      </c>
    </row>
    <row r="50" s="19" customFormat="1" ht="18" customHeight="1" spans="1:3">
      <c r="A50" s="26">
        <v>21399</v>
      </c>
      <c r="B50" s="41" t="s">
        <v>314</v>
      </c>
      <c r="C50" s="42">
        <v>1350</v>
      </c>
    </row>
    <row r="51" s="19" customFormat="1" ht="18" customHeight="1" spans="1:3">
      <c r="A51" s="26">
        <v>215</v>
      </c>
      <c r="B51" s="41" t="s">
        <v>315</v>
      </c>
      <c r="C51" s="42">
        <v>8423</v>
      </c>
    </row>
    <row r="52" s="19" customFormat="1" ht="18" customHeight="1" spans="1:3">
      <c r="A52" s="26">
        <v>21502</v>
      </c>
      <c r="B52" s="41" t="s">
        <v>611</v>
      </c>
      <c r="C52" s="42">
        <v>5000</v>
      </c>
    </row>
    <row r="53" s="19" customFormat="1" ht="18" customHeight="1" spans="1:3">
      <c r="A53" s="26">
        <v>21505</v>
      </c>
      <c r="B53" s="40" t="s">
        <v>612</v>
      </c>
      <c r="C53" s="39">
        <v>-2590</v>
      </c>
    </row>
    <row r="54" s="19" customFormat="1" ht="18" customHeight="1" spans="1:3">
      <c r="A54" s="26">
        <v>21508</v>
      </c>
      <c r="B54" s="41" t="s">
        <v>444</v>
      </c>
      <c r="C54" s="42">
        <v>463</v>
      </c>
    </row>
    <row r="55" s="19" customFormat="1" ht="18" customHeight="1" spans="1:3">
      <c r="A55" s="26">
        <v>21599</v>
      </c>
      <c r="B55" s="40" t="s">
        <v>319</v>
      </c>
      <c r="C55" s="39">
        <v>5550</v>
      </c>
    </row>
    <row r="56" s="19" customFormat="1" ht="18" customHeight="1" spans="1:3">
      <c r="A56" s="26">
        <v>216</v>
      </c>
      <c r="B56" s="41" t="s">
        <v>320</v>
      </c>
      <c r="C56" s="42">
        <v>3999</v>
      </c>
    </row>
    <row r="57" s="19" customFormat="1" ht="18" customHeight="1" spans="1:3">
      <c r="A57" s="26">
        <v>21602</v>
      </c>
      <c r="B57" s="41" t="s">
        <v>613</v>
      </c>
      <c r="C57" s="42">
        <v>508</v>
      </c>
    </row>
    <row r="58" s="19" customFormat="1" ht="18" customHeight="1" spans="1:3">
      <c r="A58" s="26">
        <v>21606</v>
      </c>
      <c r="B58" s="41" t="s">
        <v>614</v>
      </c>
      <c r="C58" s="42">
        <v>1165</v>
      </c>
    </row>
    <row r="59" s="19" customFormat="1" ht="18" customHeight="1" spans="1:3">
      <c r="A59" s="26">
        <v>21699</v>
      </c>
      <c r="B59" s="41" t="s">
        <v>322</v>
      </c>
      <c r="C59" s="42">
        <v>2326</v>
      </c>
    </row>
    <row r="60" s="19" customFormat="1" ht="18" customHeight="1" spans="1:3">
      <c r="A60" s="26">
        <v>217</v>
      </c>
      <c r="B60" s="40" t="s">
        <v>615</v>
      </c>
      <c r="C60" s="39">
        <v>2152</v>
      </c>
    </row>
    <row r="61" s="19" customFormat="1" ht="18" customHeight="1" spans="1:3">
      <c r="A61" s="26">
        <v>21799</v>
      </c>
      <c r="B61" s="41" t="s">
        <v>616</v>
      </c>
      <c r="C61" s="42">
        <v>2152</v>
      </c>
    </row>
    <row r="62" s="19" customFormat="1" ht="18" customHeight="1" spans="1:3">
      <c r="A62" s="26">
        <v>220</v>
      </c>
      <c r="B62" s="41" t="s">
        <v>327</v>
      </c>
      <c r="C62" s="42">
        <v>1859</v>
      </c>
    </row>
    <row r="63" s="19" customFormat="1" ht="18" customHeight="1" spans="1:3">
      <c r="A63" s="26">
        <v>22001</v>
      </c>
      <c r="B63" s="41" t="s">
        <v>617</v>
      </c>
      <c r="C63" s="42">
        <v>1859</v>
      </c>
    </row>
    <row r="64" s="19" customFormat="1" ht="18" customHeight="1" spans="1:3">
      <c r="A64" s="26">
        <v>221</v>
      </c>
      <c r="B64" s="40" t="s">
        <v>618</v>
      </c>
      <c r="C64" s="39">
        <v>13000</v>
      </c>
    </row>
    <row r="65" s="19" customFormat="1" ht="18" customHeight="1" spans="1:3">
      <c r="A65" s="26">
        <v>22101</v>
      </c>
      <c r="B65" s="41" t="s">
        <v>619</v>
      </c>
      <c r="C65" s="42">
        <v>13000</v>
      </c>
    </row>
    <row r="66" s="19" customFormat="1" ht="18" customHeight="1" spans="1:3">
      <c r="A66" s="26">
        <v>224</v>
      </c>
      <c r="B66" s="40" t="s">
        <v>332</v>
      </c>
      <c r="C66" s="39">
        <v>87</v>
      </c>
    </row>
    <row r="67" s="19" customFormat="1" ht="18" customHeight="1" spans="1:3">
      <c r="A67" s="26">
        <v>22401</v>
      </c>
      <c r="B67" s="41" t="s">
        <v>446</v>
      </c>
      <c r="C67" s="42">
        <v>87</v>
      </c>
    </row>
    <row r="68" s="9" customFormat="1" spans="1:24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</row>
    <row r="69" s="9" customFormat="1" spans="1:24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</row>
    <row r="70" spans="3:3">
      <c r="C70" s="43"/>
    </row>
  </sheetData>
  <mergeCells count="6">
    <mergeCell ref="A1:C1"/>
    <mergeCell ref="A2:C2"/>
    <mergeCell ref="A3:C3"/>
    <mergeCell ref="A4:A6"/>
    <mergeCell ref="B4:B6"/>
    <mergeCell ref="C4:C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E31" sqref="E31"/>
    </sheetView>
  </sheetViews>
  <sheetFormatPr defaultColWidth="9" defaultRowHeight="13.5" outlineLevelCol="2"/>
  <cols>
    <col min="1" max="1" width="9" style="19"/>
    <col min="2" max="2" width="45.375" style="19" customWidth="1"/>
    <col min="3" max="3" width="16.875" style="19" customWidth="1"/>
    <col min="4" max="248" width="9" style="19"/>
    <col min="249" max="16381" width="9" style="9"/>
  </cols>
  <sheetData>
    <row r="1" s="19" customFormat="1" ht="22.5" spans="1:3">
      <c r="A1" s="20" t="s">
        <v>620</v>
      </c>
      <c r="B1" s="20"/>
      <c r="C1" s="20"/>
    </row>
    <row r="2" s="19" customFormat="1" spans="1:3">
      <c r="A2" s="21"/>
      <c r="B2" s="21"/>
      <c r="C2" s="21"/>
    </row>
    <row r="3" s="19" customFormat="1" spans="1:3">
      <c r="A3" s="21" t="s">
        <v>1</v>
      </c>
      <c r="B3" s="21"/>
      <c r="C3" s="21"/>
    </row>
    <row r="4" s="19" customFormat="1" ht="20.1" customHeight="1" spans="1:3">
      <c r="A4" s="22" t="s">
        <v>28</v>
      </c>
      <c r="B4" s="22" t="s">
        <v>29</v>
      </c>
      <c r="C4" s="23" t="s">
        <v>594</v>
      </c>
    </row>
    <row r="5" s="19" customFormat="1" ht="20.1" customHeight="1" spans="1:3">
      <c r="A5" s="24"/>
      <c r="B5" s="24"/>
      <c r="C5" s="25"/>
    </row>
    <row r="6" s="19" customFormat="1" ht="20" customHeight="1" spans="1:3">
      <c r="A6" s="26"/>
      <c r="B6" s="27" t="s">
        <v>621</v>
      </c>
      <c r="C6" s="28">
        <v>554182</v>
      </c>
    </row>
    <row r="7" s="19" customFormat="1" ht="18" customHeight="1" spans="1:3">
      <c r="A7" s="26">
        <v>212</v>
      </c>
      <c r="B7" s="29" t="s">
        <v>266</v>
      </c>
      <c r="C7" s="28">
        <v>528298</v>
      </c>
    </row>
    <row r="8" s="19" customFormat="1" ht="18" customHeight="1" spans="1:3">
      <c r="A8" s="26">
        <v>21208</v>
      </c>
      <c r="B8" s="30" t="s">
        <v>622</v>
      </c>
      <c r="C8" s="31">
        <v>511644</v>
      </c>
    </row>
    <row r="9" s="19" customFormat="1" ht="18" customHeight="1" spans="1:3">
      <c r="A9" s="26">
        <v>21213</v>
      </c>
      <c r="B9" s="29" t="s">
        <v>623</v>
      </c>
      <c r="C9" s="28">
        <v>16654</v>
      </c>
    </row>
    <row r="10" s="19" customFormat="1" ht="18" customHeight="1" spans="1:3">
      <c r="A10" s="26">
        <v>229</v>
      </c>
      <c r="B10" s="30" t="s">
        <v>345</v>
      </c>
      <c r="C10" s="31">
        <v>1355</v>
      </c>
    </row>
    <row r="11" ht="18" customHeight="1" spans="1:3">
      <c r="A11" s="26">
        <v>22904</v>
      </c>
      <c r="B11" s="32" t="s">
        <v>624</v>
      </c>
      <c r="C11" s="28">
        <v>137</v>
      </c>
    </row>
    <row r="12" ht="18" customHeight="1" spans="1:3">
      <c r="A12" s="26">
        <v>22960</v>
      </c>
      <c r="B12" s="26" t="s">
        <v>625</v>
      </c>
      <c r="C12" s="31">
        <v>1218</v>
      </c>
    </row>
    <row r="13" ht="18" customHeight="1" spans="1:3">
      <c r="A13" s="26">
        <v>234</v>
      </c>
      <c r="B13" s="26" t="s">
        <v>626</v>
      </c>
      <c r="C13" s="31">
        <v>24529</v>
      </c>
    </row>
    <row r="14" ht="18" customHeight="1" spans="1:3">
      <c r="A14" s="26">
        <v>23401</v>
      </c>
      <c r="B14" s="26" t="s">
        <v>627</v>
      </c>
      <c r="C14" s="31">
        <v>17153</v>
      </c>
    </row>
    <row r="15" ht="18" customHeight="1" spans="1:3">
      <c r="A15" s="26">
        <v>23402</v>
      </c>
      <c r="B15" s="26" t="s">
        <v>628</v>
      </c>
      <c r="C15" s="31">
        <v>7376</v>
      </c>
    </row>
  </sheetData>
  <mergeCells count="6">
    <mergeCell ref="A1:C1"/>
    <mergeCell ref="A2:C2"/>
    <mergeCell ref="A3:C3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I39" sqref="I39"/>
    </sheetView>
  </sheetViews>
  <sheetFormatPr defaultColWidth="9" defaultRowHeight="13.5" outlineLevelRow="4" outlineLevelCol="6"/>
  <cols>
    <col min="1" max="7" width="15.625" style="9" customWidth="1"/>
    <col min="8" max="16384" width="9" style="9"/>
  </cols>
  <sheetData>
    <row r="1" s="9" customFormat="1" ht="20.25" spans="1:7">
      <c r="A1" s="16" t="s">
        <v>629</v>
      </c>
      <c r="B1" s="16"/>
      <c r="C1" s="16"/>
      <c r="D1" s="16"/>
      <c r="E1" s="16"/>
      <c r="F1" s="16"/>
      <c r="G1" s="16"/>
    </row>
    <row r="2" s="9" customFormat="1" spans="1:7">
      <c r="A2" s="17"/>
      <c r="B2" s="17"/>
      <c r="C2" s="17"/>
      <c r="D2" s="17"/>
      <c r="E2" s="17"/>
      <c r="F2" s="17"/>
      <c r="G2" s="17" t="s">
        <v>1</v>
      </c>
    </row>
    <row r="3" s="9" customFormat="1" ht="27.75" customHeight="1" spans="1:7">
      <c r="A3" s="18" t="s">
        <v>630</v>
      </c>
      <c r="B3" s="18" t="s">
        <v>631</v>
      </c>
      <c r="C3" s="18"/>
      <c r="D3" s="18"/>
      <c r="E3" s="18"/>
      <c r="F3" s="18" t="s">
        <v>632</v>
      </c>
      <c r="G3" s="18" t="s">
        <v>633</v>
      </c>
    </row>
    <row r="4" s="9" customFormat="1" ht="27" spans="1:7">
      <c r="A4" s="18"/>
      <c r="B4" s="18" t="s">
        <v>634</v>
      </c>
      <c r="C4" s="18" t="s">
        <v>635</v>
      </c>
      <c r="D4" s="18" t="s">
        <v>636</v>
      </c>
      <c r="E4" s="18" t="s">
        <v>637</v>
      </c>
      <c r="F4" s="18"/>
      <c r="G4" s="18"/>
    </row>
    <row r="5" s="9" customFormat="1" ht="37.5" customHeight="1" spans="1:7">
      <c r="A5" s="14" t="s">
        <v>638</v>
      </c>
      <c r="B5" s="14" t="s">
        <v>638</v>
      </c>
      <c r="C5" s="14" t="s">
        <v>638</v>
      </c>
      <c r="D5" s="14" t="s">
        <v>638</v>
      </c>
      <c r="E5" s="14" t="s">
        <v>638</v>
      </c>
      <c r="F5" s="14" t="s">
        <v>638</v>
      </c>
      <c r="G5" s="14" t="s">
        <v>638</v>
      </c>
    </row>
  </sheetData>
  <mergeCells count="5">
    <mergeCell ref="A1:G1"/>
    <mergeCell ref="B3:E3"/>
    <mergeCell ref="A3:A4"/>
    <mergeCell ref="F3:F4"/>
    <mergeCell ref="G3:G4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2" sqref="B12"/>
    </sheetView>
  </sheetViews>
  <sheetFormatPr defaultColWidth="9" defaultRowHeight="13.5" outlineLevelRow="5" outlineLevelCol="1"/>
  <cols>
    <col min="1" max="1" width="30.25" style="9" customWidth="1"/>
    <col min="2" max="2" width="57.375" style="9" customWidth="1"/>
    <col min="3" max="4" width="9" style="9" customWidth="1"/>
    <col min="5" max="16384" width="9" style="9"/>
  </cols>
  <sheetData>
    <row r="1" s="9" customFormat="1" ht="20.25" spans="1:2">
      <c r="A1" s="10" t="s">
        <v>639</v>
      </c>
      <c r="B1" s="10"/>
    </row>
    <row r="2" s="9" customFormat="1" spans="1:2">
      <c r="A2" s="11"/>
      <c r="B2" s="12" t="s">
        <v>1</v>
      </c>
    </row>
    <row r="3" s="9" customFormat="1" ht="21" customHeight="1" spans="1:2">
      <c r="A3" s="13" t="s">
        <v>540</v>
      </c>
      <c r="B3" s="13" t="s">
        <v>640</v>
      </c>
    </row>
    <row r="4" s="9" customFormat="1" ht="21" customHeight="1" spans="1:2">
      <c r="A4" s="14" t="s">
        <v>641</v>
      </c>
      <c r="B4" s="14" t="s">
        <v>638</v>
      </c>
    </row>
    <row r="5" s="9" customFormat="1" ht="21" customHeight="1" spans="1:2">
      <c r="A5" s="15" t="s">
        <v>642</v>
      </c>
      <c r="B5" s="14" t="s">
        <v>638</v>
      </c>
    </row>
    <row r="6" s="9" customFormat="1" ht="21" customHeight="1" spans="1:2">
      <c r="A6" s="15" t="s">
        <v>643</v>
      </c>
      <c r="B6" s="14" t="s">
        <v>638</v>
      </c>
    </row>
  </sheetData>
  <mergeCells count="1">
    <mergeCell ref="A1:B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5"/>
  <sheetViews>
    <sheetView workbookViewId="0">
      <selection activeCell="J11" sqref="J11"/>
    </sheetView>
  </sheetViews>
  <sheetFormatPr defaultColWidth="9" defaultRowHeight="13.5"/>
  <cols>
    <col min="1" max="1" width="9" style="1"/>
    <col min="2" max="2" width="25.25" style="1" customWidth="1"/>
    <col min="3" max="3" width="15.875" style="1" customWidth="1"/>
    <col min="4" max="4" width="13.75" style="1" customWidth="1"/>
    <col min="5" max="5" width="19" style="1" customWidth="1"/>
    <col min="6" max="6" width="17.5" style="1" customWidth="1"/>
    <col min="7" max="7" width="13.5" style="1" customWidth="1"/>
    <col min="8" max="8" width="11.375" style="1" customWidth="1"/>
    <col min="9" max="9" width="11.875" style="1" customWidth="1"/>
    <col min="10" max="16384" width="9" style="1"/>
  </cols>
  <sheetData>
    <row r="1" s="1" customFormat="1" spans="2:9">
      <c r="B1" s="2" t="s">
        <v>644</v>
      </c>
      <c r="C1" s="2"/>
      <c r="D1" s="2"/>
      <c r="E1" s="2"/>
      <c r="F1" s="2"/>
      <c r="G1" s="2"/>
      <c r="H1" s="2"/>
      <c r="I1" s="2"/>
    </row>
    <row r="2" s="1" customFormat="1" spans="2:9">
      <c r="B2" s="2"/>
      <c r="C2" s="2"/>
      <c r="D2" s="2"/>
      <c r="E2" s="2"/>
      <c r="F2" s="2"/>
      <c r="G2" s="2"/>
      <c r="H2" s="2"/>
      <c r="I2" s="2"/>
    </row>
    <row r="3" s="1" customFormat="1" spans="2:9">
      <c r="B3" s="2"/>
      <c r="C3" s="2"/>
      <c r="D3" s="2"/>
      <c r="E3" s="2"/>
      <c r="F3" s="2"/>
      <c r="G3" s="2"/>
      <c r="H3" s="2"/>
      <c r="I3" s="2"/>
    </row>
    <row r="4" s="1" customFormat="1" spans="2:9">
      <c r="B4" s="3" t="s">
        <v>1</v>
      </c>
      <c r="C4" s="3"/>
      <c r="D4" s="3"/>
      <c r="E4" s="3"/>
      <c r="F4" s="3"/>
      <c r="G4" s="3"/>
      <c r="H4" s="3"/>
      <c r="I4" s="3"/>
    </row>
    <row r="5" s="1" customFormat="1" ht="44.25" customHeight="1" spans="2:9">
      <c r="B5" s="4" t="s">
        <v>645</v>
      </c>
      <c r="C5" s="4" t="s">
        <v>646</v>
      </c>
      <c r="D5" s="4" t="s">
        <v>647</v>
      </c>
      <c r="E5" s="4" t="s">
        <v>648</v>
      </c>
      <c r="F5" s="4" t="s">
        <v>649</v>
      </c>
      <c r="G5" s="4" t="s">
        <v>650</v>
      </c>
      <c r="H5" s="4" t="s">
        <v>651</v>
      </c>
      <c r="I5" s="6" t="s">
        <v>652</v>
      </c>
    </row>
    <row r="6" s="1" customFormat="1" ht="50.25" customHeight="1" spans="2:9">
      <c r="B6" s="5" t="s">
        <v>653</v>
      </c>
      <c r="C6" s="5" t="s">
        <v>654</v>
      </c>
      <c r="D6" s="5" t="s">
        <v>655</v>
      </c>
      <c r="E6" s="5" t="s">
        <v>656</v>
      </c>
      <c r="F6" s="5" t="s">
        <v>657</v>
      </c>
      <c r="G6" s="5" t="s">
        <v>658</v>
      </c>
      <c r="H6" s="5">
        <v>20000</v>
      </c>
      <c r="I6" s="7">
        <v>43921</v>
      </c>
    </row>
    <row r="7" s="1" customFormat="1" ht="59.25" customHeight="1" spans="2:9">
      <c r="B7" s="5" t="s">
        <v>659</v>
      </c>
      <c r="C7" s="5" t="s">
        <v>660</v>
      </c>
      <c r="D7" s="5" t="s">
        <v>661</v>
      </c>
      <c r="E7" s="5" t="s">
        <v>656</v>
      </c>
      <c r="F7" s="5" t="s">
        <v>662</v>
      </c>
      <c r="G7" s="5" t="s">
        <v>658</v>
      </c>
      <c r="H7" s="5">
        <v>5000</v>
      </c>
      <c r="I7" s="7">
        <v>44056</v>
      </c>
    </row>
    <row r="8" s="1" customFormat="1" ht="59.25" customHeight="1" spans="2:9">
      <c r="B8" s="5" t="s">
        <v>663</v>
      </c>
      <c r="C8" s="5" t="s">
        <v>664</v>
      </c>
      <c r="D8" s="5" t="s">
        <v>665</v>
      </c>
      <c r="E8" s="5" t="s">
        <v>656</v>
      </c>
      <c r="F8" s="5" t="s">
        <v>662</v>
      </c>
      <c r="G8" s="5" t="s">
        <v>658</v>
      </c>
      <c r="H8" s="5">
        <v>7000</v>
      </c>
      <c r="I8" s="7">
        <v>44056</v>
      </c>
    </row>
    <row r="9" s="1" customFormat="1" ht="59.25" customHeight="1" spans="2:9">
      <c r="B9" s="5" t="s">
        <v>666</v>
      </c>
      <c r="C9" s="5" t="s">
        <v>667</v>
      </c>
      <c r="D9" s="5" t="s">
        <v>665</v>
      </c>
      <c r="E9" s="5" t="s">
        <v>656</v>
      </c>
      <c r="F9" s="5" t="s">
        <v>668</v>
      </c>
      <c r="G9" s="5" t="s">
        <v>658</v>
      </c>
      <c r="H9" s="5">
        <v>8000</v>
      </c>
      <c r="I9" s="7">
        <v>44056</v>
      </c>
    </row>
    <row r="10" s="1" customFormat="1" ht="59.25" customHeight="1" spans="2:9">
      <c r="B10" s="5" t="s">
        <v>669</v>
      </c>
      <c r="C10" s="5" t="s">
        <v>670</v>
      </c>
      <c r="D10" s="5" t="s">
        <v>671</v>
      </c>
      <c r="E10" s="5" t="s">
        <v>656</v>
      </c>
      <c r="F10" s="5" t="s">
        <v>672</v>
      </c>
      <c r="G10" s="5" t="s">
        <v>673</v>
      </c>
      <c r="H10" s="5">
        <v>100000</v>
      </c>
      <c r="I10" s="7">
        <v>43980</v>
      </c>
    </row>
    <row r="11" s="1" customFormat="1" ht="59.25" customHeight="1" spans="2:9">
      <c r="B11" s="5" t="s">
        <v>674</v>
      </c>
      <c r="C11" s="5" t="s">
        <v>675</v>
      </c>
      <c r="D11" s="5" t="s">
        <v>676</v>
      </c>
      <c r="E11" s="5" t="s">
        <v>656</v>
      </c>
      <c r="F11" s="5" t="s">
        <v>668</v>
      </c>
      <c r="G11" s="5" t="s">
        <v>673</v>
      </c>
      <c r="H11" s="5">
        <v>7000</v>
      </c>
      <c r="I11" s="7">
        <v>44074</v>
      </c>
    </row>
    <row r="12" s="1" customFormat="1" ht="59.25" customHeight="1" spans="2:9">
      <c r="B12" s="5" t="s">
        <v>677</v>
      </c>
      <c r="C12" s="5" t="s">
        <v>678</v>
      </c>
      <c r="D12" s="5" t="s">
        <v>676</v>
      </c>
      <c r="E12" s="5" t="s">
        <v>656</v>
      </c>
      <c r="F12" s="5" t="s">
        <v>662</v>
      </c>
      <c r="G12" s="5" t="s">
        <v>673</v>
      </c>
      <c r="H12" s="5">
        <v>7000</v>
      </c>
      <c r="I12" s="7">
        <v>44074</v>
      </c>
    </row>
    <row r="13" s="1" customFormat="1" ht="59.25" customHeight="1" spans="2:9">
      <c r="B13" s="5" t="s">
        <v>679</v>
      </c>
      <c r="C13" s="5" t="s">
        <v>680</v>
      </c>
      <c r="D13" s="5" t="s">
        <v>681</v>
      </c>
      <c r="E13" s="5" t="s">
        <v>656</v>
      </c>
      <c r="F13" s="5" t="s">
        <v>668</v>
      </c>
      <c r="G13" s="5" t="s">
        <v>682</v>
      </c>
      <c r="H13" s="5">
        <v>12000</v>
      </c>
      <c r="I13" s="7">
        <v>44074</v>
      </c>
    </row>
    <row r="14" s="1" customFormat="1" ht="59.25" customHeight="1" spans="2:9">
      <c r="B14" s="5" t="s">
        <v>683</v>
      </c>
      <c r="C14" s="5" t="s">
        <v>684</v>
      </c>
      <c r="D14" s="5" t="s">
        <v>681</v>
      </c>
      <c r="E14" s="5" t="s">
        <v>656</v>
      </c>
      <c r="F14" s="5" t="s">
        <v>662</v>
      </c>
      <c r="G14" s="5" t="s">
        <v>682</v>
      </c>
      <c r="H14" s="5">
        <v>10000</v>
      </c>
      <c r="I14" s="7">
        <v>44074</v>
      </c>
    </row>
    <row r="15" s="1" customFormat="1" spans="9:9">
      <c r="I15" s="8"/>
    </row>
  </sheetData>
  <mergeCells count="2">
    <mergeCell ref="B4:I4"/>
    <mergeCell ref="B1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02"/>
  <sheetViews>
    <sheetView showZeros="0" workbookViewId="0">
      <selection activeCell="H401" sqref="A7:H401"/>
    </sheetView>
  </sheetViews>
  <sheetFormatPr defaultColWidth="9" defaultRowHeight="19.15" customHeight="1"/>
  <cols>
    <col min="1" max="1" width="9.25" style="216" customWidth="1"/>
    <col min="2" max="2" width="35.625" style="183" customWidth="1"/>
    <col min="3" max="5" width="13.5" style="248" customWidth="1"/>
    <col min="6" max="6" width="13.25" style="248" customWidth="1"/>
    <col min="7" max="7" width="13.5" style="248" customWidth="1"/>
    <col min="8" max="8" width="13.5" style="249" customWidth="1"/>
    <col min="9" max="186" width="9" style="188"/>
    <col min="187" max="16384" width="9" style="218"/>
  </cols>
  <sheetData>
    <row r="1" customHeight="1" spans="1:8">
      <c r="A1" s="186" t="s">
        <v>27</v>
      </c>
      <c r="B1" s="186"/>
      <c r="C1" s="186"/>
      <c r="D1" s="186"/>
      <c r="E1" s="186"/>
      <c r="F1" s="186"/>
      <c r="G1" s="186"/>
      <c r="H1" s="186"/>
    </row>
    <row r="2" customHeight="1" spans="1:8">
      <c r="A2" s="186"/>
      <c r="B2" s="186"/>
      <c r="C2" s="186"/>
      <c r="D2" s="186"/>
      <c r="E2" s="186"/>
      <c r="F2" s="186"/>
      <c r="G2" s="186"/>
      <c r="H2" s="186"/>
    </row>
    <row r="3" customHeight="1" spans="1:8">
      <c r="A3" s="189"/>
      <c r="B3" s="189"/>
      <c r="C3" s="250"/>
      <c r="D3" s="250"/>
      <c r="E3" s="250"/>
      <c r="F3" s="250"/>
      <c r="G3" s="250"/>
      <c r="H3" s="251" t="s">
        <v>1</v>
      </c>
    </row>
    <row r="4" ht="15" customHeight="1" spans="1:8">
      <c r="A4" s="252" t="s">
        <v>28</v>
      </c>
      <c r="B4" s="253" t="s">
        <v>29</v>
      </c>
      <c r="C4" s="253" t="s">
        <v>30</v>
      </c>
      <c r="D4" s="253"/>
      <c r="E4" s="253"/>
      <c r="F4" s="253"/>
      <c r="G4" s="253"/>
      <c r="H4" s="253"/>
    </row>
    <row r="5" ht="13.5" spans="1:8">
      <c r="A5" s="252"/>
      <c r="B5" s="253"/>
      <c r="C5" s="252" t="s">
        <v>31</v>
      </c>
      <c r="D5" s="89" t="s">
        <v>32</v>
      </c>
      <c r="E5" s="89" t="s">
        <v>33</v>
      </c>
      <c r="F5" s="90" t="s">
        <v>34</v>
      </c>
      <c r="G5" s="252" t="s">
        <v>35</v>
      </c>
      <c r="H5" s="254" t="s">
        <v>7</v>
      </c>
    </row>
    <row r="6" ht="14.1" customHeight="1" spans="1:8">
      <c r="A6" s="157"/>
      <c r="B6" s="193" t="s">
        <v>36</v>
      </c>
      <c r="C6" s="223">
        <f>C7+C401</f>
        <v>997122.13</v>
      </c>
      <c r="D6" s="223">
        <f>D7+D401</f>
        <v>1037122.13</v>
      </c>
      <c r="E6" s="223">
        <f>E7+E401</f>
        <v>1095491.65</v>
      </c>
      <c r="F6" s="94">
        <f t="shared" ref="F6:F18" si="0">IF(D6=0,"",E6/D6*100)</f>
        <v>105.63</v>
      </c>
      <c r="G6" s="223">
        <f>G7+G401</f>
        <v>930127.88</v>
      </c>
      <c r="H6" s="94">
        <f t="shared" ref="H6:H18" si="1">IF(G6=0,"",E6/G6*100)</f>
        <v>117.78</v>
      </c>
    </row>
    <row r="7" s="213" customFormat="1" ht="14.1" customHeight="1" spans="1:8">
      <c r="A7" s="255"/>
      <c r="B7" s="197" t="s">
        <v>37</v>
      </c>
      <c r="C7" s="223">
        <v>878211.62</v>
      </c>
      <c r="D7" s="223">
        <f>878211.62+15000+5000+20000</f>
        <v>918211.62</v>
      </c>
      <c r="E7" s="223">
        <f>874130.34+116.9</f>
        <v>874247.24</v>
      </c>
      <c r="F7" s="223">
        <f t="shared" si="0"/>
        <v>95.21</v>
      </c>
      <c r="G7" s="225">
        <v>779946.37</v>
      </c>
      <c r="H7" s="223">
        <f t="shared" si="1"/>
        <v>112.09</v>
      </c>
    </row>
    <row r="8" s="213" customFormat="1" ht="14.1" customHeight="1" spans="1:8">
      <c r="A8" s="227">
        <v>201</v>
      </c>
      <c r="B8" s="228" t="s">
        <v>38</v>
      </c>
      <c r="C8" s="223">
        <f>82989.77-360</f>
        <v>82629.77</v>
      </c>
      <c r="D8" s="223">
        <f>82989.77-360</f>
        <v>82629.77</v>
      </c>
      <c r="E8" s="223">
        <v>78390.19</v>
      </c>
      <c r="F8" s="223">
        <f t="shared" si="0"/>
        <v>94.87</v>
      </c>
      <c r="G8" s="225">
        <v>79612.77</v>
      </c>
      <c r="H8" s="94">
        <f t="shared" si="1"/>
        <v>98.46</v>
      </c>
    </row>
    <row r="9" ht="14.1" customHeight="1" spans="1:8">
      <c r="A9" s="229">
        <v>20101</v>
      </c>
      <c r="B9" s="230" t="s">
        <v>39</v>
      </c>
      <c r="C9" s="231">
        <v>1845.08</v>
      </c>
      <c r="D9" s="231">
        <v>1845.08</v>
      </c>
      <c r="E9" s="231">
        <v>1741.05</v>
      </c>
      <c r="F9" s="231">
        <f t="shared" si="0"/>
        <v>94.36</v>
      </c>
      <c r="G9" s="232">
        <v>1583.94</v>
      </c>
      <c r="H9" s="256">
        <f t="shared" si="1"/>
        <v>109.92</v>
      </c>
    </row>
    <row r="10" ht="14.1" customHeight="1" spans="1:8">
      <c r="A10" s="229">
        <v>2010101</v>
      </c>
      <c r="B10" s="230" t="s">
        <v>40</v>
      </c>
      <c r="C10" s="231">
        <v>1127.5</v>
      </c>
      <c r="D10" s="231">
        <v>1127.5</v>
      </c>
      <c r="E10" s="231">
        <v>1127.51</v>
      </c>
      <c r="F10" s="231">
        <f t="shared" si="0"/>
        <v>100</v>
      </c>
      <c r="G10" s="232">
        <v>1008.58</v>
      </c>
      <c r="H10" s="256">
        <f t="shared" si="1"/>
        <v>111.79</v>
      </c>
    </row>
    <row r="11" ht="14.1" customHeight="1" spans="1:8">
      <c r="A11" s="229">
        <v>2010102</v>
      </c>
      <c r="B11" s="230" t="s">
        <v>41</v>
      </c>
      <c r="C11" s="231">
        <v>341.25</v>
      </c>
      <c r="D11" s="231">
        <v>341.25</v>
      </c>
      <c r="E11" s="231">
        <v>246.24</v>
      </c>
      <c r="F11" s="231">
        <f t="shared" si="0"/>
        <v>72.16</v>
      </c>
      <c r="G11" s="232">
        <v>359.07</v>
      </c>
      <c r="H11" s="256">
        <f t="shared" si="1"/>
        <v>68.58</v>
      </c>
    </row>
    <row r="12" ht="14.1" customHeight="1" spans="1:8">
      <c r="A12" s="229">
        <v>2010104</v>
      </c>
      <c r="B12" s="230" t="s">
        <v>42</v>
      </c>
      <c r="C12" s="231">
        <v>165</v>
      </c>
      <c r="D12" s="231">
        <v>165</v>
      </c>
      <c r="E12" s="231">
        <v>164.81</v>
      </c>
      <c r="F12" s="231">
        <f t="shared" si="0"/>
        <v>99.88</v>
      </c>
      <c r="G12" s="232">
        <v>155</v>
      </c>
      <c r="H12" s="256">
        <f t="shared" si="1"/>
        <v>106.33</v>
      </c>
    </row>
    <row r="13" ht="14.1" customHeight="1" spans="1:8">
      <c r="A13" s="229">
        <v>2010107</v>
      </c>
      <c r="B13" s="230" t="s">
        <v>43</v>
      </c>
      <c r="C13" s="231">
        <v>211.33</v>
      </c>
      <c r="D13" s="231">
        <v>211.33</v>
      </c>
      <c r="E13" s="231">
        <v>202.48</v>
      </c>
      <c r="F13" s="231">
        <f t="shared" si="0"/>
        <v>95.81</v>
      </c>
      <c r="G13" s="232">
        <v>61.29</v>
      </c>
      <c r="H13" s="256">
        <f t="shared" si="1"/>
        <v>330.36</v>
      </c>
    </row>
    <row r="14" ht="14.1" customHeight="1" spans="1:8">
      <c r="A14" s="229">
        <v>20102</v>
      </c>
      <c r="B14" s="230" t="s">
        <v>44</v>
      </c>
      <c r="C14" s="231">
        <v>1314.27</v>
      </c>
      <c r="D14" s="231">
        <v>1314.27</v>
      </c>
      <c r="E14" s="231">
        <v>1224.16</v>
      </c>
      <c r="F14" s="231">
        <f t="shared" si="0"/>
        <v>93.14</v>
      </c>
      <c r="G14" s="232">
        <v>1071.52</v>
      </c>
      <c r="H14" s="256">
        <f t="shared" si="1"/>
        <v>114.25</v>
      </c>
    </row>
    <row r="15" ht="14.1" customHeight="1" spans="1:8">
      <c r="A15" s="229">
        <v>2010201</v>
      </c>
      <c r="B15" s="230" t="s">
        <v>40</v>
      </c>
      <c r="C15" s="231">
        <v>1024.38</v>
      </c>
      <c r="D15" s="231">
        <v>1024.38</v>
      </c>
      <c r="E15" s="231">
        <v>968.98</v>
      </c>
      <c r="F15" s="231">
        <f t="shared" si="0"/>
        <v>94.59</v>
      </c>
      <c r="G15" s="232">
        <v>889.21</v>
      </c>
      <c r="H15" s="256">
        <f t="shared" si="1"/>
        <v>108.97</v>
      </c>
    </row>
    <row r="16" ht="14.1" customHeight="1" spans="1:8">
      <c r="A16" s="229">
        <v>2010202</v>
      </c>
      <c r="B16" s="230" t="s">
        <v>41</v>
      </c>
      <c r="C16" s="231">
        <v>118.6</v>
      </c>
      <c r="D16" s="231">
        <v>118.6</v>
      </c>
      <c r="E16" s="231">
        <v>57.37</v>
      </c>
      <c r="F16" s="231">
        <f t="shared" si="0"/>
        <v>48.37</v>
      </c>
      <c r="G16" s="232">
        <v>48.75</v>
      </c>
      <c r="H16" s="256">
        <f t="shared" si="1"/>
        <v>117.68</v>
      </c>
    </row>
    <row r="17" ht="14.1" customHeight="1" spans="1:8">
      <c r="A17" s="229">
        <v>2010204</v>
      </c>
      <c r="B17" s="230" t="s">
        <v>45</v>
      </c>
      <c r="C17" s="231">
        <v>123.75</v>
      </c>
      <c r="D17" s="231">
        <v>123.75</v>
      </c>
      <c r="E17" s="231">
        <v>86.17</v>
      </c>
      <c r="F17" s="231">
        <f t="shared" si="0"/>
        <v>69.63</v>
      </c>
      <c r="G17" s="232">
        <v>98.58</v>
      </c>
      <c r="H17" s="256">
        <f t="shared" si="1"/>
        <v>87.41</v>
      </c>
    </row>
    <row r="18" ht="14.1" customHeight="1" spans="1:8">
      <c r="A18" s="229">
        <v>2010206</v>
      </c>
      <c r="B18" s="230" t="s">
        <v>46</v>
      </c>
      <c r="C18" s="231">
        <v>47.54</v>
      </c>
      <c r="D18" s="231">
        <v>47.54</v>
      </c>
      <c r="E18" s="231">
        <v>107.49</v>
      </c>
      <c r="F18" s="231">
        <f t="shared" si="0"/>
        <v>226.1</v>
      </c>
      <c r="G18" s="232">
        <v>34.98</v>
      </c>
      <c r="H18" s="256">
        <f t="shared" si="1"/>
        <v>307.29</v>
      </c>
    </row>
    <row r="19" ht="14.1" customHeight="1" spans="1:8">
      <c r="A19" s="229">
        <v>2010250</v>
      </c>
      <c r="B19" s="230" t="s">
        <v>47</v>
      </c>
      <c r="C19" s="231"/>
      <c r="D19" s="231"/>
      <c r="E19" s="231">
        <v>4.16</v>
      </c>
      <c r="F19" s="231"/>
      <c r="G19" s="232"/>
      <c r="H19" s="256"/>
    </row>
    <row r="20" ht="14.1" customHeight="1" spans="1:8">
      <c r="A20" s="229">
        <v>20103</v>
      </c>
      <c r="B20" s="230" t="s">
        <v>48</v>
      </c>
      <c r="C20" s="231">
        <v>38042.01</v>
      </c>
      <c r="D20" s="231">
        <v>38042.01</v>
      </c>
      <c r="E20" s="231">
        <v>33416.95</v>
      </c>
      <c r="F20" s="231">
        <f t="shared" ref="F20:F70" si="2">IF(D20=0,"",E20/D20*100)</f>
        <v>87.84</v>
      </c>
      <c r="G20" s="232">
        <v>35701.94</v>
      </c>
      <c r="H20" s="256">
        <f t="shared" ref="H20:H70" si="3">IF(G20=0,"",E20/G20*100)</f>
        <v>93.6</v>
      </c>
    </row>
    <row r="21" ht="14.1" customHeight="1" spans="1:8">
      <c r="A21" s="229">
        <v>2010301</v>
      </c>
      <c r="B21" s="230" t="s">
        <v>40</v>
      </c>
      <c r="C21" s="231">
        <v>17860.55</v>
      </c>
      <c r="D21" s="231">
        <v>17860.55</v>
      </c>
      <c r="E21" s="231">
        <v>17137.16</v>
      </c>
      <c r="F21" s="231">
        <f t="shared" si="2"/>
        <v>95.95</v>
      </c>
      <c r="G21" s="232">
        <v>16585.96</v>
      </c>
      <c r="H21" s="256">
        <f t="shared" si="3"/>
        <v>103.32</v>
      </c>
    </row>
    <row r="22" ht="14.1" customHeight="1" spans="1:8">
      <c r="A22" s="229">
        <v>2010302</v>
      </c>
      <c r="B22" s="230" t="s">
        <v>41</v>
      </c>
      <c r="C22" s="231">
        <v>5492.29</v>
      </c>
      <c r="D22" s="231">
        <v>5492.29</v>
      </c>
      <c r="E22" s="231">
        <v>4766.31</v>
      </c>
      <c r="F22" s="231">
        <f t="shared" si="2"/>
        <v>86.78</v>
      </c>
      <c r="G22" s="232">
        <v>4974.58</v>
      </c>
      <c r="H22" s="256">
        <f t="shared" si="3"/>
        <v>95.81</v>
      </c>
    </row>
    <row r="23" ht="14.1" customHeight="1" spans="1:8">
      <c r="A23" s="229">
        <v>2010303</v>
      </c>
      <c r="B23" s="230" t="s">
        <v>49</v>
      </c>
      <c r="C23" s="231">
        <v>1821.82</v>
      </c>
      <c r="D23" s="231">
        <v>1821.82</v>
      </c>
      <c r="E23" s="231">
        <v>2193.18</v>
      </c>
      <c r="F23" s="231">
        <f t="shared" si="2"/>
        <v>120.38</v>
      </c>
      <c r="G23" s="232">
        <v>1751.87</v>
      </c>
      <c r="H23" s="256">
        <f t="shared" si="3"/>
        <v>125.19</v>
      </c>
    </row>
    <row r="24" ht="14.1" customHeight="1" spans="1:8">
      <c r="A24" s="229">
        <v>2010350</v>
      </c>
      <c r="B24" s="230" t="s">
        <v>47</v>
      </c>
      <c r="C24" s="231">
        <v>2709.96</v>
      </c>
      <c r="D24" s="231">
        <v>2709.96</v>
      </c>
      <c r="E24" s="231">
        <v>2590.49</v>
      </c>
      <c r="F24" s="231">
        <f t="shared" si="2"/>
        <v>95.59</v>
      </c>
      <c r="G24" s="232">
        <v>2387.54</v>
      </c>
      <c r="H24" s="256">
        <f t="shared" si="3"/>
        <v>108.5</v>
      </c>
    </row>
    <row r="25" ht="14.1" customHeight="1" spans="1:8">
      <c r="A25" s="229">
        <v>2010399</v>
      </c>
      <c r="B25" s="230" t="s">
        <v>50</v>
      </c>
      <c r="C25" s="231">
        <v>10157.39</v>
      </c>
      <c r="D25" s="231">
        <v>10157.39</v>
      </c>
      <c r="E25" s="231">
        <v>6729.82</v>
      </c>
      <c r="F25" s="231">
        <f t="shared" si="2"/>
        <v>66.26</v>
      </c>
      <c r="G25" s="232">
        <v>10001.98</v>
      </c>
      <c r="H25" s="256">
        <f t="shared" si="3"/>
        <v>67.28</v>
      </c>
    </row>
    <row r="26" ht="14.1" customHeight="1" spans="1:8">
      <c r="A26" s="229">
        <v>20104</v>
      </c>
      <c r="B26" s="230" t="s">
        <v>51</v>
      </c>
      <c r="C26" s="231">
        <v>2157.05</v>
      </c>
      <c r="D26" s="231">
        <v>2157.05</v>
      </c>
      <c r="E26" s="231">
        <v>2203.06</v>
      </c>
      <c r="F26" s="231">
        <f t="shared" si="2"/>
        <v>102.13</v>
      </c>
      <c r="G26" s="232">
        <v>1769.53</v>
      </c>
      <c r="H26" s="256">
        <f t="shared" si="3"/>
        <v>124.5</v>
      </c>
    </row>
    <row r="27" ht="14.1" customHeight="1" spans="1:8">
      <c r="A27" s="229">
        <v>2010401</v>
      </c>
      <c r="B27" s="230" t="s">
        <v>40</v>
      </c>
      <c r="C27" s="231">
        <v>705.43</v>
      </c>
      <c r="D27" s="231">
        <v>705.43</v>
      </c>
      <c r="E27" s="231">
        <v>719.5</v>
      </c>
      <c r="F27" s="231">
        <f t="shared" si="2"/>
        <v>101.99</v>
      </c>
      <c r="G27" s="232">
        <v>672.64</v>
      </c>
      <c r="H27" s="256">
        <f t="shared" si="3"/>
        <v>106.97</v>
      </c>
    </row>
    <row r="28" ht="14.1" customHeight="1" spans="1:8">
      <c r="A28" s="229">
        <v>2010402</v>
      </c>
      <c r="B28" s="230" t="s">
        <v>41</v>
      </c>
      <c r="C28" s="231">
        <v>821.23</v>
      </c>
      <c r="D28" s="231">
        <v>821.23</v>
      </c>
      <c r="E28" s="231">
        <v>862.6</v>
      </c>
      <c r="F28" s="231">
        <f t="shared" si="2"/>
        <v>105.04</v>
      </c>
      <c r="G28" s="232">
        <v>430.63</v>
      </c>
      <c r="H28" s="256">
        <f t="shared" si="3"/>
        <v>200.31</v>
      </c>
    </row>
    <row r="29" ht="14.1" customHeight="1" spans="1:8">
      <c r="A29" s="229">
        <v>2010406</v>
      </c>
      <c r="B29" s="230" t="s">
        <v>52</v>
      </c>
      <c r="C29" s="231">
        <v>72</v>
      </c>
      <c r="D29" s="231">
        <v>72</v>
      </c>
      <c r="E29" s="231">
        <v>66.24</v>
      </c>
      <c r="F29" s="231">
        <f t="shared" si="2"/>
        <v>92</v>
      </c>
      <c r="G29" s="232">
        <v>50</v>
      </c>
      <c r="H29" s="256">
        <f t="shared" si="3"/>
        <v>132.48</v>
      </c>
    </row>
    <row r="30" ht="14.1" customHeight="1" spans="1:8">
      <c r="A30" s="203">
        <v>2010408</v>
      </c>
      <c r="B30" s="204" t="s">
        <v>53</v>
      </c>
      <c r="C30" s="231"/>
      <c r="D30" s="231"/>
      <c r="E30" s="231"/>
      <c r="F30" s="231" t="str">
        <f t="shared" si="2"/>
        <v/>
      </c>
      <c r="G30" s="232">
        <v>153.82</v>
      </c>
      <c r="H30" s="256">
        <f t="shared" si="3"/>
        <v>0</v>
      </c>
    </row>
    <row r="31" ht="14.1" customHeight="1" spans="1:8">
      <c r="A31" s="229">
        <v>2010450</v>
      </c>
      <c r="B31" s="230" t="s">
        <v>47</v>
      </c>
      <c r="C31" s="231">
        <v>558.38</v>
      </c>
      <c r="D31" s="231">
        <v>558.38</v>
      </c>
      <c r="E31" s="231">
        <v>554.72</v>
      </c>
      <c r="F31" s="231">
        <f t="shared" si="2"/>
        <v>99.34</v>
      </c>
      <c r="G31" s="232">
        <v>462.44</v>
      </c>
      <c r="H31" s="256">
        <f t="shared" si="3"/>
        <v>119.96</v>
      </c>
    </row>
    <row r="32" ht="14.1" customHeight="1" spans="1:8">
      <c r="A32" s="257">
        <v>20105</v>
      </c>
      <c r="B32" s="230" t="s">
        <v>54</v>
      </c>
      <c r="C32" s="231">
        <v>2010.51</v>
      </c>
      <c r="D32" s="231">
        <v>2010.51</v>
      </c>
      <c r="E32" s="231">
        <v>2119.85</v>
      </c>
      <c r="F32" s="231">
        <f t="shared" si="2"/>
        <v>105.44</v>
      </c>
      <c r="G32" s="232">
        <v>1744.36</v>
      </c>
      <c r="H32" s="256">
        <f t="shared" si="3"/>
        <v>121.53</v>
      </c>
    </row>
    <row r="33" ht="14.1" customHeight="1" spans="1:8">
      <c r="A33" s="229">
        <v>2010501</v>
      </c>
      <c r="B33" s="230" t="s">
        <v>40</v>
      </c>
      <c r="C33" s="231">
        <v>979.14</v>
      </c>
      <c r="D33" s="231">
        <v>979.14</v>
      </c>
      <c r="E33" s="231">
        <v>1001.62</v>
      </c>
      <c r="F33" s="231">
        <f t="shared" si="2"/>
        <v>102.3</v>
      </c>
      <c r="G33" s="232">
        <v>868.52</v>
      </c>
      <c r="H33" s="256">
        <f t="shared" si="3"/>
        <v>115.32</v>
      </c>
    </row>
    <row r="34" ht="14.1" customHeight="1" spans="1:8">
      <c r="A34" s="229">
        <v>2010502</v>
      </c>
      <c r="B34" s="230" t="s">
        <v>41</v>
      </c>
      <c r="C34" s="231">
        <v>54.45</v>
      </c>
      <c r="D34" s="231">
        <v>54.45</v>
      </c>
      <c r="E34" s="231">
        <v>37.99</v>
      </c>
      <c r="F34" s="231">
        <f t="shared" si="2"/>
        <v>69.77</v>
      </c>
      <c r="G34" s="232">
        <v>10.9</v>
      </c>
      <c r="H34" s="256">
        <f t="shared" si="3"/>
        <v>348.53</v>
      </c>
    </row>
    <row r="35" ht="14.1" customHeight="1" spans="1:8">
      <c r="A35" s="229">
        <v>2010505</v>
      </c>
      <c r="B35" s="230" t="s">
        <v>55</v>
      </c>
      <c r="C35" s="231">
        <v>428.53</v>
      </c>
      <c r="D35" s="231">
        <v>428.53</v>
      </c>
      <c r="E35" s="231">
        <v>428.53</v>
      </c>
      <c r="F35" s="231">
        <f t="shared" si="2"/>
        <v>100</v>
      </c>
      <c r="G35" s="232">
        <v>428.53</v>
      </c>
      <c r="H35" s="256">
        <f t="shared" si="3"/>
        <v>100</v>
      </c>
    </row>
    <row r="36" ht="14.1" customHeight="1" spans="1:8">
      <c r="A36" s="229">
        <v>2010507</v>
      </c>
      <c r="B36" s="230" t="s">
        <v>56</v>
      </c>
      <c r="C36" s="231">
        <v>329.2</v>
      </c>
      <c r="D36" s="231">
        <v>329.2</v>
      </c>
      <c r="E36" s="231">
        <v>398.6</v>
      </c>
      <c r="F36" s="231">
        <f t="shared" si="2"/>
        <v>121.08</v>
      </c>
      <c r="G36" s="232">
        <v>212.45</v>
      </c>
      <c r="H36" s="256">
        <f t="shared" si="3"/>
        <v>187.62</v>
      </c>
    </row>
    <row r="37" ht="14.1" customHeight="1" spans="1:8">
      <c r="A37" s="229">
        <v>2010508</v>
      </c>
      <c r="B37" s="230" t="s">
        <v>57</v>
      </c>
      <c r="C37" s="231">
        <v>61.32</v>
      </c>
      <c r="D37" s="231">
        <v>61.32</v>
      </c>
      <c r="E37" s="231">
        <v>61.32</v>
      </c>
      <c r="F37" s="231">
        <f t="shared" si="2"/>
        <v>100</v>
      </c>
      <c r="G37" s="232">
        <v>56.02</v>
      </c>
      <c r="H37" s="256">
        <f t="shared" si="3"/>
        <v>109.46</v>
      </c>
    </row>
    <row r="38" ht="14.1" customHeight="1" spans="1:8">
      <c r="A38" s="229">
        <v>2010599</v>
      </c>
      <c r="B38" s="230" t="s">
        <v>58</v>
      </c>
      <c r="C38" s="231">
        <v>157.87</v>
      </c>
      <c r="D38" s="231">
        <v>157.87</v>
      </c>
      <c r="E38" s="231">
        <v>191.79</v>
      </c>
      <c r="F38" s="231">
        <f t="shared" si="2"/>
        <v>121.49</v>
      </c>
      <c r="G38" s="232">
        <v>167.93</v>
      </c>
      <c r="H38" s="256">
        <f t="shared" si="3"/>
        <v>114.21</v>
      </c>
    </row>
    <row r="39" ht="14.1" customHeight="1" spans="1:8">
      <c r="A39" s="229">
        <v>20106</v>
      </c>
      <c r="B39" s="230" t="s">
        <v>59</v>
      </c>
      <c r="C39" s="231">
        <v>3220.92</v>
      </c>
      <c r="D39" s="231">
        <v>3220.92</v>
      </c>
      <c r="E39" s="231">
        <v>3171.87</v>
      </c>
      <c r="F39" s="231">
        <f t="shared" si="2"/>
        <v>98.48</v>
      </c>
      <c r="G39" s="232">
        <v>3083.46</v>
      </c>
      <c r="H39" s="256">
        <f t="shared" si="3"/>
        <v>102.87</v>
      </c>
    </row>
    <row r="40" ht="14.1" customHeight="1" spans="1:8">
      <c r="A40" s="229">
        <v>2010601</v>
      </c>
      <c r="B40" s="230" t="s">
        <v>40</v>
      </c>
      <c r="C40" s="231">
        <v>1082.13</v>
      </c>
      <c r="D40" s="231">
        <v>1082.13</v>
      </c>
      <c r="E40" s="231">
        <v>1058.62</v>
      </c>
      <c r="F40" s="231">
        <f t="shared" si="2"/>
        <v>97.83</v>
      </c>
      <c r="G40" s="232">
        <v>1078.91</v>
      </c>
      <c r="H40" s="256">
        <f t="shared" si="3"/>
        <v>98.12</v>
      </c>
    </row>
    <row r="41" ht="14.1" customHeight="1" spans="1:8">
      <c r="A41" s="257">
        <v>2010602</v>
      </c>
      <c r="B41" s="230" t="s">
        <v>41</v>
      </c>
      <c r="C41" s="231">
        <v>5.04</v>
      </c>
      <c r="D41" s="231">
        <v>5.04</v>
      </c>
      <c r="E41" s="231">
        <v>4.87</v>
      </c>
      <c r="F41" s="231">
        <f t="shared" si="2"/>
        <v>96.63</v>
      </c>
      <c r="G41" s="232">
        <v>8.94</v>
      </c>
      <c r="H41" s="256">
        <f t="shared" si="3"/>
        <v>54.47</v>
      </c>
    </row>
    <row r="42" ht="14.1" customHeight="1" spans="1:8">
      <c r="A42" s="257">
        <v>2010605</v>
      </c>
      <c r="B42" s="230" t="s">
        <v>60</v>
      </c>
      <c r="C42" s="231">
        <v>20</v>
      </c>
      <c r="D42" s="231">
        <v>20</v>
      </c>
      <c r="E42" s="231">
        <v>19.97</v>
      </c>
      <c r="F42" s="231">
        <f t="shared" si="2"/>
        <v>99.85</v>
      </c>
      <c r="G42" s="232">
        <v>29.12</v>
      </c>
      <c r="H42" s="256">
        <f t="shared" si="3"/>
        <v>68.58</v>
      </c>
    </row>
    <row r="43" ht="14.1" customHeight="1" spans="1:8">
      <c r="A43" s="229">
        <v>2010607</v>
      </c>
      <c r="B43" s="230" t="s">
        <v>61</v>
      </c>
      <c r="C43" s="231">
        <v>192.9</v>
      </c>
      <c r="D43" s="231">
        <v>192.9</v>
      </c>
      <c r="E43" s="231">
        <v>192.9</v>
      </c>
      <c r="F43" s="231">
        <f t="shared" si="2"/>
        <v>100</v>
      </c>
      <c r="G43" s="232">
        <v>153.95</v>
      </c>
      <c r="H43" s="256">
        <f t="shared" si="3"/>
        <v>125.3</v>
      </c>
    </row>
    <row r="44" ht="14.1" customHeight="1" spans="1:8">
      <c r="A44" s="229">
        <v>2010608</v>
      </c>
      <c r="B44" s="230" t="s">
        <v>62</v>
      </c>
      <c r="C44" s="231">
        <v>435</v>
      </c>
      <c r="D44" s="231">
        <v>435</v>
      </c>
      <c r="E44" s="231">
        <v>367.82</v>
      </c>
      <c r="F44" s="231">
        <f t="shared" si="2"/>
        <v>84.56</v>
      </c>
      <c r="G44" s="232">
        <v>510.88</v>
      </c>
      <c r="H44" s="256">
        <f t="shared" si="3"/>
        <v>72</v>
      </c>
    </row>
    <row r="45" ht="14.1" customHeight="1" spans="1:8">
      <c r="A45" s="229">
        <v>2010650</v>
      </c>
      <c r="B45" s="230" t="s">
        <v>47</v>
      </c>
      <c r="C45" s="231">
        <v>1485.85</v>
      </c>
      <c r="D45" s="231">
        <v>1485.85</v>
      </c>
      <c r="E45" s="231">
        <v>1527.69</v>
      </c>
      <c r="F45" s="231">
        <f t="shared" si="2"/>
        <v>102.82</v>
      </c>
      <c r="G45" s="232">
        <v>1301.66</v>
      </c>
      <c r="H45" s="256">
        <f t="shared" si="3"/>
        <v>117.36</v>
      </c>
    </row>
    <row r="46" ht="14.1" customHeight="1" spans="1:8">
      <c r="A46" s="203">
        <v>20107</v>
      </c>
      <c r="B46" s="204" t="s">
        <v>63</v>
      </c>
      <c r="C46" s="231"/>
      <c r="D46" s="231"/>
      <c r="E46" s="231">
        <v>300</v>
      </c>
      <c r="F46" s="231" t="str">
        <f t="shared" si="2"/>
        <v/>
      </c>
      <c r="G46" s="232">
        <v>1800</v>
      </c>
      <c r="H46" s="256">
        <f t="shared" si="3"/>
        <v>16.67</v>
      </c>
    </row>
    <row r="47" ht="14.1" customHeight="1" spans="1:8">
      <c r="A47" s="203">
        <v>2010708</v>
      </c>
      <c r="B47" s="204" t="s">
        <v>64</v>
      </c>
      <c r="C47" s="231"/>
      <c r="D47" s="231"/>
      <c r="E47" s="231">
        <v>300</v>
      </c>
      <c r="F47" s="231" t="str">
        <f t="shared" si="2"/>
        <v/>
      </c>
      <c r="G47" s="232">
        <v>1800</v>
      </c>
      <c r="H47" s="256">
        <f t="shared" si="3"/>
        <v>16.67</v>
      </c>
    </row>
    <row r="48" ht="14.1" customHeight="1" spans="1:8">
      <c r="A48" s="229">
        <v>20108</v>
      </c>
      <c r="B48" s="230" t="s">
        <v>65</v>
      </c>
      <c r="C48" s="231">
        <v>744.14</v>
      </c>
      <c r="D48" s="231">
        <v>744.14</v>
      </c>
      <c r="E48" s="231">
        <v>753.2</v>
      </c>
      <c r="F48" s="231">
        <f t="shared" si="2"/>
        <v>101.22</v>
      </c>
      <c r="G48" s="232">
        <v>606.44</v>
      </c>
      <c r="H48" s="256">
        <f t="shared" si="3"/>
        <v>124.2</v>
      </c>
    </row>
    <row r="49" ht="14.1" customHeight="1" spans="1:8">
      <c r="A49" s="229">
        <v>2010801</v>
      </c>
      <c r="B49" s="241" t="s">
        <v>40</v>
      </c>
      <c r="C49" s="231">
        <v>320.99</v>
      </c>
      <c r="D49" s="231">
        <v>320.99</v>
      </c>
      <c r="E49" s="231">
        <v>320.64</v>
      </c>
      <c r="F49" s="231">
        <f t="shared" si="2"/>
        <v>99.89</v>
      </c>
      <c r="G49" s="232">
        <v>259.87</v>
      </c>
      <c r="H49" s="256">
        <f t="shared" si="3"/>
        <v>123.38</v>
      </c>
    </row>
    <row r="50" ht="14.1" customHeight="1" spans="1:8">
      <c r="A50" s="229">
        <v>2010850</v>
      </c>
      <c r="B50" s="241" t="s">
        <v>47</v>
      </c>
      <c r="C50" s="231">
        <v>423.14</v>
      </c>
      <c r="D50" s="231">
        <v>423.14</v>
      </c>
      <c r="E50" s="231">
        <v>432.56</v>
      </c>
      <c r="F50" s="231">
        <f t="shared" si="2"/>
        <v>102.23</v>
      </c>
      <c r="G50" s="232">
        <v>346.57</v>
      </c>
      <c r="H50" s="256">
        <f t="shared" si="3"/>
        <v>124.81</v>
      </c>
    </row>
    <row r="51" ht="14.1" customHeight="1" spans="1:8">
      <c r="A51" s="229">
        <v>20110</v>
      </c>
      <c r="B51" s="241" t="s">
        <v>66</v>
      </c>
      <c r="C51" s="231">
        <v>207</v>
      </c>
      <c r="D51" s="231">
        <v>207</v>
      </c>
      <c r="E51" s="231">
        <v>199.45</v>
      </c>
      <c r="F51" s="231">
        <f t="shared" si="2"/>
        <v>96.35</v>
      </c>
      <c r="G51" s="232">
        <v>26.87</v>
      </c>
      <c r="H51" s="256">
        <f t="shared" si="3"/>
        <v>742.28</v>
      </c>
    </row>
    <row r="52" ht="14.1" customHeight="1" spans="1:8">
      <c r="A52" s="229">
        <v>2011002</v>
      </c>
      <c r="B52" s="241" t="s">
        <v>41</v>
      </c>
      <c r="C52" s="231">
        <v>25</v>
      </c>
      <c r="D52" s="231">
        <v>25</v>
      </c>
      <c r="E52" s="231">
        <v>17.45</v>
      </c>
      <c r="F52" s="231">
        <f t="shared" si="2"/>
        <v>69.8</v>
      </c>
      <c r="G52" s="232">
        <v>26.87</v>
      </c>
      <c r="H52" s="256">
        <f t="shared" si="3"/>
        <v>64.94</v>
      </c>
    </row>
    <row r="53" ht="14.1" customHeight="1" spans="1:8">
      <c r="A53" s="229">
        <v>2011008</v>
      </c>
      <c r="B53" s="241" t="s">
        <v>67</v>
      </c>
      <c r="C53" s="231">
        <v>182</v>
      </c>
      <c r="D53" s="231">
        <v>182</v>
      </c>
      <c r="E53" s="231">
        <v>182</v>
      </c>
      <c r="F53" s="231">
        <f t="shared" si="2"/>
        <v>100</v>
      </c>
      <c r="G53" s="232"/>
      <c r="H53" s="256" t="str">
        <f t="shared" si="3"/>
        <v/>
      </c>
    </row>
    <row r="54" ht="14.1" customHeight="1" spans="1:8">
      <c r="A54" s="229">
        <v>20111</v>
      </c>
      <c r="B54" s="241" t="s">
        <v>68</v>
      </c>
      <c r="C54" s="231">
        <v>2639.88</v>
      </c>
      <c r="D54" s="231">
        <v>2639.88</v>
      </c>
      <c r="E54" s="231">
        <v>3056.19</v>
      </c>
      <c r="F54" s="231">
        <f t="shared" si="2"/>
        <v>115.77</v>
      </c>
      <c r="G54" s="232">
        <v>2397.41</v>
      </c>
      <c r="H54" s="256">
        <f t="shared" si="3"/>
        <v>127.48</v>
      </c>
    </row>
    <row r="55" ht="14.1" customHeight="1" spans="1:8">
      <c r="A55" s="229">
        <v>2011101</v>
      </c>
      <c r="B55" s="241" t="s">
        <v>40</v>
      </c>
      <c r="C55" s="231">
        <v>2189.4</v>
      </c>
      <c r="D55" s="231">
        <v>2189.4</v>
      </c>
      <c r="E55" s="231">
        <v>2469.65</v>
      </c>
      <c r="F55" s="231">
        <f t="shared" si="2"/>
        <v>112.8</v>
      </c>
      <c r="G55" s="232">
        <v>2045.76</v>
      </c>
      <c r="H55" s="256">
        <f t="shared" si="3"/>
        <v>120.72</v>
      </c>
    </row>
    <row r="56" ht="14.1" customHeight="1" spans="1:8">
      <c r="A56" s="229">
        <v>2011102</v>
      </c>
      <c r="B56" s="241" t="s">
        <v>41</v>
      </c>
      <c r="C56" s="231">
        <v>179.92</v>
      </c>
      <c r="D56" s="231">
        <v>179.92</v>
      </c>
      <c r="E56" s="231">
        <v>377.51</v>
      </c>
      <c r="F56" s="231">
        <f t="shared" si="2"/>
        <v>209.82</v>
      </c>
      <c r="G56" s="232">
        <v>179.13</v>
      </c>
      <c r="H56" s="256">
        <f t="shared" si="3"/>
        <v>210.75</v>
      </c>
    </row>
    <row r="57" ht="14.1" customHeight="1" spans="1:8">
      <c r="A57" s="229">
        <v>2011150</v>
      </c>
      <c r="B57" s="241" t="s">
        <v>47</v>
      </c>
      <c r="C57" s="231">
        <v>117.56</v>
      </c>
      <c r="D57" s="231">
        <v>117.56</v>
      </c>
      <c r="E57" s="231">
        <v>118.92</v>
      </c>
      <c r="F57" s="231">
        <f t="shared" si="2"/>
        <v>101.16</v>
      </c>
      <c r="G57" s="232">
        <v>81.87</v>
      </c>
      <c r="H57" s="256">
        <f t="shared" si="3"/>
        <v>145.25</v>
      </c>
    </row>
    <row r="58" ht="14.1" customHeight="1" spans="1:8">
      <c r="A58" s="229">
        <v>2011199</v>
      </c>
      <c r="B58" s="241" t="s">
        <v>69</v>
      </c>
      <c r="C58" s="231">
        <v>153</v>
      </c>
      <c r="D58" s="231">
        <v>153</v>
      </c>
      <c r="E58" s="231">
        <v>90.11</v>
      </c>
      <c r="F58" s="231">
        <f t="shared" si="2"/>
        <v>58.9</v>
      </c>
      <c r="G58" s="232">
        <v>90.65</v>
      </c>
      <c r="H58" s="256">
        <f t="shared" si="3"/>
        <v>99.4</v>
      </c>
    </row>
    <row r="59" ht="14.1" customHeight="1" spans="1:8">
      <c r="A59" s="229">
        <v>20113</v>
      </c>
      <c r="B59" s="230" t="s">
        <v>70</v>
      </c>
      <c r="C59" s="231">
        <v>9017.41</v>
      </c>
      <c r="D59" s="231">
        <v>9017.41</v>
      </c>
      <c r="E59" s="231">
        <v>10090.36</v>
      </c>
      <c r="F59" s="231">
        <f t="shared" si="2"/>
        <v>111.9</v>
      </c>
      <c r="G59" s="232">
        <v>10248.3</v>
      </c>
      <c r="H59" s="256">
        <f t="shared" si="3"/>
        <v>98.46</v>
      </c>
    </row>
    <row r="60" ht="14.1" customHeight="1" spans="1:8">
      <c r="A60" s="229">
        <v>2011301</v>
      </c>
      <c r="B60" s="230" t="s">
        <v>40</v>
      </c>
      <c r="C60" s="231">
        <v>711.23</v>
      </c>
      <c r="D60" s="231">
        <v>711.23</v>
      </c>
      <c r="E60" s="231">
        <v>696.35</v>
      </c>
      <c r="F60" s="231">
        <f t="shared" si="2"/>
        <v>97.91</v>
      </c>
      <c r="G60" s="232">
        <v>614.55</v>
      </c>
      <c r="H60" s="256">
        <f t="shared" si="3"/>
        <v>113.31</v>
      </c>
    </row>
    <row r="61" ht="14.1" customHeight="1" spans="1:8">
      <c r="A61" s="229">
        <v>2011302</v>
      </c>
      <c r="B61" s="230" t="s">
        <v>41</v>
      </c>
      <c r="C61" s="231">
        <v>28</v>
      </c>
      <c r="D61" s="231">
        <v>28</v>
      </c>
      <c r="E61" s="231">
        <v>28.72</v>
      </c>
      <c r="F61" s="231">
        <f t="shared" si="2"/>
        <v>102.57</v>
      </c>
      <c r="G61" s="232">
        <v>168.39</v>
      </c>
      <c r="H61" s="256">
        <f t="shared" si="3"/>
        <v>17.06</v>
      </c>
    </row>
    <row r="62" ht="14.1" customHeight="1" spans="1:8">
      <c r="A62" s="229">
        <v>2011305</v>
      </c>
      <c r="B62" s="230" t="s">
        <v>71</v>
      </c>
      <c r="C62" s="231">
        <v>4</v>
      </c>
      <c r="D62" s="231">
        <v>4</v>
      </c>
      <c r="E62" s="231"/>
      <c r="F62" s="231">
        <f t="shared" si="2"/>
        <v>0</v>
      </c>
      <c r="G62" s="232">
        <v>4</v>
      </c>
      <c r="H62" s="256">
        <f t="shared" si="3"/>
        <v>0</v>
      </c>
    </row>
    <row r="63" ht="14.1" customHeight="1" spans="1:8">
      <c r="A63" s="229">
        <v>2011308</v>
      </c>
      <c r="B63" s="230" t="s">
        <v>72</v>
      </c>
      <c r="C63" s="231">
        <v>5628.94</v>
      </c>
      <c r="D63" s="231">
        <v>5628.94</v>
      </c>
      <c r="E63" s="231">
        <v>5537.13</v>
      </c>
      <c r="F63" s="231">
        <f t="shared" si="2"/>
        <v>98.37</v>
      </c>
      <c r="G63" s="232">
        <v>5881.56</v>
      </c>
      <c r="H63" s="256">
        <f t="shared" si="3"/>
        <v>94.14</v>
      </c>
    </row>
    <row r="64" ht="14.1" customHeight="1" spans="1:8">
      <c r="A64" s="229">
        <v>2011350</v>
      </c>
      <c r="B64" s="241" t="s">
        <v>47</v>
      </c>
      <c r="C64" s="231">
        <v>777.69</v>
      </c>
      <c r="D64" s="231">
        <v>777.69</v>
      </c>
      <c r="E64" s="231">
        <v>894.06</v>
      </c>
      <c r="F64" s="231">
        <f t="shared" si="2"/>
        <v>114.96</v>
      </c>
      <c r="G64" s="232">
        <v>1360.81</v>
      </c>
      <c r="H64" s="256">
        <f t="shared" si="3"/>
        <v>65.7</v>
      </c>
    </row>
    <row r="65" ht="14.1" customHeight="1" spans="1:8">
      <c r="A65" s="229">
        <v>2011399</v>
      </c>
      <c r="B65" s="241" t="s">
        <v>73</v>
      </c>
      <c r="C65" s="231">
        <v>1867.55</v>
      </c>
      <c r="D65" s="231">
        <v>1867.55</v>
      </c>
      <c r="E65" s="231">
        <v>2934.1</v>
      </c>
      <c r="F65" s="231">
        <f t="shared" si="2"/>
        <v>157.11</v>
      </c>
      <c r="G65" s="232">
        <v>2218.98</v>
      </c>
      <c r="H65" s="256">
        <f t="shared" si="3"/>
        <v>132.23</v>
      </c>
    </row>
    <row r="66" ht="14.1" customHeight="1" spans="1:8">
      <c r="A66" s="229">
        <v>20126</v>
      </c>
      <c r="B66" s="230" t="s">
        <v>74</v>
      </c>
      <c r="C66" s="231">
        <v>60</v>
      </c>
      <c r="D66" s="231">
        <v>60</v>
      </c>
      <c r="E66" s="231">
        <v>43.48</v>
      </c>
      <c r="F66" s="231">
        <f t="shared" si="2"/>
        <v>72.47</v>
      </c>
      <c r="G66" s="232">
        <v>23</v>
      </c>
      <c r="H66" s="256">
        <f t="shared" si="3"/>
        <v>189.04</v>
      </c>
    </row>
    <row r="67" ht="14.1" customHeight="1" spans="1:8">
      <c r="A67" s="229">
        <v>2012604</v>
      </c>
      <c r="B67" s="230" t="s">
        <v>75</v>
      </c>
      <c r="C67" s="231">
        <v>60</v>
      </c>
      <c r="D67" s="231">
        <v>60</v>
      </c>
      <c r="E67" s="231">
        <v>43.48</v>
      </c>
      <c r="F67" s="231">
        <f t="shared" si="2"/>
        <v>72.47</v>
      </c>
      <c r="G67" s="232">
        <v>23</v>
      </c>
      <c r="H67" s="256">
        <f t="shared" si="3"/>
        <v>189.04</v>
      </c>
    </row>
    <row r="68" ht="14.1" customHeight="1" spans="1:8">
      <c r="A68" s="229">
        <v>20128</v>
      </c>
      <c r="B68" s="230" t="s">
        <v>76</v>
      </c>
      <c r="C68" s="231">
        <v>298.97</v>
      </c>
      <c r="D68" s="231">
        <v>298.97</v>
      </c>
      <c r="E68" s="231">
        <v>281.8</v>
      </c>
      <c r="F68" s="231">
        <f t="shared" si="2"/>
        <v>94.26</v>
      </c>
      <c r="G68" s="232">
        <v>269.96</v>
      </c>
      <c r="H68" s="256">
        <f t="shared" si="3"/>
        <v>104.39</v>
      </c>
    </row>
    <row r="69" ht="14.1" customHeight="1" spans="1:8">
      <c r="A69" s="229">
        <v>2012801</v>
      </c>
      <c r="B69" s="230" t="s">
        <v>40</v>
      </c>
      <c r="C69" s="231">
        <v>226.87</v>
      </c>
      <c r="D69" s="231">
        <v>226.87</v>
      </c>
      <c r="E69" s="231">
        <v>222.91</v>
      </c>
      <c r="F69" s="231">
        <f t="shared" si="2"/>
        <v>98.25</v>
      </c>
      <c r="G69" s="232">
        <v>212.11</v>
      </c>
      <c r="H69" s="256">
        <f t="shared" si="3"/>
        <v>105.09</v>
      </c>
    </row>
    <row r="70" ht="14.1" customHeight="1" spans="1:8">
      <c r="A70" s="229">
        <v>2012802</v>
      </c>
      <c r="B70" s="230" t="s">
        <v>41</v>
      </c>
      <c r="C70" s="231">
        <v>29</v>
      </c>
      <c r="D70" s="231">
        <v>29</v>
      </c>
      <c r="E70" s="231">
        <v>29</v>
      </c>
      <c r="F70" s="231">
        <f t="shared" si="2"/>
        <v>100</v>
      </c>
      <c r="G70" s="232">
        <v>35.98</v>
      </c>
      <c r="H70" s="256">
        <f t="shared" si="3"/>
        <v>80.6</v>
      </c>
    </row>
    <row r="71" ht="14.1" customHeight="1" spans="1:8">
      <c r="A71" s="229">
        <v>2012850</v>
      </c>
      <c r="B71" s="230" t="s">
        <v>47</v>
      </c>
      <c r="C71" s="231"/>
      <c r="D71" s="231"/>
      <c r="E71" s="231">
        <v>5.62</v>
      </c>
      <c r="F71" s="231"/>
      <c r="G71" s="232"/>
      <c r="H71" s="256"/>
    </row>
    <row r="72" ht="14.1" customHeight="1" spans="1:8">
      <c r="A72" s="229">
        <v>2012899</v>
      </c>
      <c r="B72" s="230" t="s">
        <v>77</v>
      </c>
      <c r="C72" s="231">
        <v>43.1</v>
      </c>
      <c r="D72" s="231">
        <v>43.1</v>
      </c>
      <c r="E72" s="231">
        <v>24.27</v>
      </c>
      <c r="F72" s="231">
        <f t="shared" ref="F72:F132" si="4">IF(D72=0,"",E72/D72*100)</f>
        <v>56.31</v>
      </c>
      <c r="G72" s="232">
        <v>21.87</v>
      </c>
      <c r="H72" s="256">
        <f t="shared" ref="H72:H97" si="5">IF(G72=0,"",E72/G72*100)</f>
        <v>110.97</v>
      </c>
    </row>
    <row r="73" ht="14.1" customHeight="1" spans="1:8">
      <c r="A73" s="229">
        <v>20129</v>
      </c>
      <c r="B73" s="230" t="s">
        <v>78</v>
      </c>
      <c r="C73" s="231">
        <v>4226.72</v>
      </c>
      <c r="D73" s="231">
        <v>4226.72</v>
      </c>
      <c r="E73" s="231">
        <v>4007.16</v>
      </c>
      <c r="F73" s="231">
        <f t="shared" si="4"/>
        <v>94.81</v>
      </c>
      <c r="G73" s="232">
        <v>4114.59</v>
      </c>
      <c r="H73" s="256">
        <f t="shared" si="5"/>
        <v>97.39</v>
      </c>
    </row>
    <row r="74" s="213" customFormat="1" ht="14.1" customHeight="1" spans="1:8">
      <c r="A74" s="229">
        <v>2012901</v>
      </c>
      <c r="B74" s="230" t="s">
        <v>40</v>
      </c>
      <c r="C74" s="231">
        <v>768.86</v>
      </c>
      <c r="D74" s="231">
        <v>768.86</v>
      </c>
      <c r="E74" s="231">
        <v>739.66</v>
      </c>
      <c r="F74" s="231">
        <f t="shared" si="4"/>
        <v>96.2</v>
      </c>
      <c r="G74" s="232">
        <v>609.41</v>
      </c>
      <c r="H74" s="256">
        <f t="shared" si="5"/>
        <v>121.37</v>
      </c>
    </row>
    <row r="75" s="213" customFormat="1" ht="14.1" customHeight="1" spans="1:8">
      <c r="A75" s="229">
        <v>2012902</v>
      </c>
      <c r="B75" s="230" t="s">
        <v>41</v>
      </c>
      <c r="C75" s="231">
        <v>194.18</v>
      </c>
      <c r="D75" s="231">
        <v>194.18</v>
      </c>
      <c r="E75" s="231">
        <v>176.77</v>
      </c>
      <c r="F75" s="231">
        <f t="shared" si="4"/>
        <v>91.03</v>
      </c>
      <c r="G75" s="232">
        <v>164.96</v>
      </c>
      <c r="H75" s="256">
        <f t="shared" si="5"/>
        <v>107.16</v>
      </c>
    </row>
    <row r="76" ht="14.1" customHeight="1" spans="1:8">
      <c r="A76" s="229">
        <v>2012950</v>
      </c>
      <c r="B76" s="230" t="s">
        <v>47</v>
      </c>
      <c r="C76" s="231">
        <v>261.71</v>
      </c>
      <c r="D76" s="231">
        <v>261.71</v>
      </c>
      <c r="E76" s="231">
        <v>233.23</v>
      </c>
      <c r="F76" s="231">
        <f t="shared" si="4"/>
        <v>89.12</v>
      </c>
      <c r="G76" s="232">
        <v>120.3</v>
      </c>
      <c r="H76" s="256">
        <f t="shared" si="5"/>
        <v>193.87</v>
      </c>
    </row>
    <row r="77" ht="14.1" customHeight="1" spans="1:8">
      <c r="A77" s="229">
        <v>2012999</v>
      </c>
      <c r="B77" s="230" t="s">
        <v>79</v>
      </c>
      <c r="C77" s="231">
        <v>3001.97</v>
      </c>
      <c r="D77" s="231">
        <v>3001.97</v>
      </c>
      <c r="E77" s="231">
        <v>2857.49</v>
      </c>
      <c r="F77" s="231">
        <f t="shared" si="4"/>
        <v>95.19</v>
      </c>
      <c r="G77" s="232">
        <v>3219.92</v>
      </c>
      <c r="H77" s="256">
        <f t="shared" si="5"/>
        <v>88.74</v>
      </c>
    </row>
    <row r="78" ht="14.1" customHeight="1" spans="1:8">
      <c r="A78" s="229">
        <v>20131</v>
      </c>
      <c r="B78" s="230" t="s">
        <v>80</v>
      </c>
      <c r="C78" s="231">
        <v>1449.59</v>
      </c>
      <c r="D78" s="231">
        <v>1449.59</v>
      </c>
      <c r="E78" s="231">
        <v>1468.63</v>
      </c>
      <c r="F78" s="231">
        <f t="shared" si="4"/>
        <v>101.31</v>
      </c>
      <c r="G78" s="232">
        <v>1228.55</v>
      </c>
      <c r="H78" s="256">
        <f t="shared" si="5"/>
        <v>119.54</v>
      </c>
    </row>
    <row r="79" ht="14.1" customHeight="1" spans="1:8">
      <c r="A79" s="229">
        <v>2013101</v>
      </c>
      <c r="B79" s="230" t="s">
        <v>40</v>
      </c>
      <c r="C79" s="231">
        <v>1284.82</v>
      </c>
      <c r="D79" s="231">
        <v>1284.82</v>
      </c>
      <c r="E79" s="231">
        <v>1305.33</v>
      </c>
      <c r="F79" s="231">
        <f t="shared" si="4"/>
        <v>101.6</v>
      </c>
      <c r="G79" s="232">
        <v>1091.13</v>
      </c>
      <c r="H79" s="256">
        <f t="shared" si="5"/>
        <v>119.63</v>
      </c>
    </row>
    <row r="80" ht="14.1" customHeight="1" spans="1:8">
      <c r="A80" s="229">
        <v>2013102</v>
      </c>
      <c r="B80" s="230" t="s">
        <v>41</v>
      </c>
      <c r="C80" s="231">
        <v>132.8</v>
      </c>
      <c r="D80" s="231">
        <v>132.8</v>
      </c>
      <c r="E80" s="231">
        <v>123.04</v>
      </c>
      <c r="F80" s="231">
        <f t="shared" si="4"/>
        <v>92.65</v>
      </c>
      <c r="G80" s="232">
        <v>135.52</v>
      </c>
      <c r="H80" s="256">
        <f t="shared" si="5"/>
        <v>90.79</v>
      </c>
    </row>
    <row r="81" ht="14.1" customHeight="1" spans="1:8">
      <c r="A81" s="229">
        <v>2013150</v>
      </c>
      <c r="B81" s="230" t="s">
        <v>81</v>
      </c>
      <c r="C81" s="231">
        <v>31.97</v>
      </c>
      <c r="D81" s="231">
        <v>31.97</v>
      </c>
      <c r="E81" s="231">
        <v>40.27</v>
      </c>
      <c r="F81" s="231">
        <f t="shared" si="4"/>
        <v>125.96</v>
      </c>
      <c r="G81" s="232">
        <v>1.9</v>
      </c>
      <c r="H81" s="256">
        <f t="shared" si="5"/>
        <v>2119.47</v>
      </c>
    </row>
    <row r="82" ht="14.1" customHeight="1" spans="1:8">
      <c r="A82" s="229">
        <v>20132</v>
      </c>
      <c r="B82" s="230" t="s">
        <v>82</v>
      </c>
      <c r="C82" s="231">
        <v>1413.64</v>
      </c>
      <c r="D82" s="231">
        <v>1413.64</v>
      </c>
      <c r="E82" s="231">
        <v>1361.27</v>
      </c>
      <c r="F82" s="231">
        <f t="shared" si="4"/>
        <v>96.3</v>
      </c>
      <c r="G82" s="232">
        <v>1358.93</v>
      </c>
      <c r="H82" s="256">
        <f t="shared" si="5"/>
        <v>100.17</v>
      </c>
    </row>
    <row r="83" ht="14.1" customHeight="1" spans="1:8">
      <c r="A83" s="229">
        <v>2013201</v>
      </c>
      <c r="B83" s="230" t="s">
        <v>40</v>
      </c>
      <c r="C83" s="231">
        <v>680.37</v>
      </c>
      <c r="D83" s="231">
        <v>680.37</v>
      </c>
      <c r="E83" s="231">
        <v>694.13</v>
      </c>
      <c r="F83" s="231">
        <f t="shared" si="4"/>
        <v>102.02</v>
      </c>
      <c r="G83" s="232">
        <v>552.04</v>
      </c>
      <c r="H83" s="256">
        <f t="shared" si="5"/>
        <v>125.74</v>
      </c>
    </row>
    <row r="84" ht="14.1" customHeight="1" spans="1:8">
      <c r="A84" s="229">
        <v>2013202</v>
      </c>
      <c r="B84" s="230" t="s">
        <v>41</v>
      </c>
      <c r="C84" s="231">
        <v>733.27</v>
      </c>
      <c r="D84" s="231">
        <v>733.27</v>
      </c>
      <c r="E84" s="231">
        <v>655.8</v>
      </c>
      <c r="F84" s="231">
        <f t="shared" si="4"/>
        <v>89.43</v>
      </c>
      <c r="G84" s="232">
        <v>732.83</v>
      </c>
      <c r="H84" s="256">
        <f t="shared" si="5"/>
        <v>89.49</v>
      </c>
    </row>
    <row r="85" ht="14.1" customHeight="1" spans="1:8">
      <c r="A85" s="203">
        <v>2013204</v>
      </c>
      <c r="B85" s="204" t="s">
        <v>83</v>
      </c>
      <c r="C85" s="231"/>
      <c r="D85" s="231"/>
      <c r="E85" s="231"/>
      <c r="F85" s="231" t="str">
        <f t="shared" si="4"/>
        <v/>
      </c>
      <c r="G85" s="232">
        <v>46.82</v>
      </c>
      <c r="H85" s="256">
        <f t="shared" si="5"/>
        <v>0</v>
      </c>
    </row>
    <row r="86" ht="14.1" customHeight="1" spans="1:8">
      <c r="A86" s="203">
        <v>2013250</v>
      </c>
      <c r="B86" s="204" t="s">
        <v>47</v>
      </c>
      <c r="C86" s="231"/>
      <c r="D86" s="231"/>
      <c r="E86" s="231">
        <v>11.34</v>
      </c>
      <c r="F86" s="231" t="str">
        <f t="shared" si="4"/>
        <v/>
      </c>
      <c r="G86" s="232">
        <v>27.24</v>
      </c>
      <c r="H86" s="256">
        <f t="shared" si="5"/>
        <v>41.63</v>
      </c>
    </row>
    <row r="87" ht="14.1" customHeight="1" spans="1:8">
      <c r="A87" s="229">
        <v>20133</v>
      </c>
      <c r="B87" s="230" t="s">
        <v>84</v>
      </c>
      <c r="C87" s="231">
        <f>1887.48-360</f>
        <v>1527.48</v>
      </c>
      <c r="D87" s="231">
        <f>1887.48-360</f>
        <v>1527.48</v>
      </c>
      <c r="E87" s="231">
        <v>1557.07</v>
      </c>
      <c r="F87" s="231">
        <f t="shared" si="4"/>
        <v>101.94</v>
      </c>
      <c r="G87" s="232">
        <v>1216.84</v>
      </c>
      <c r="H87" s="256">
        <f t="shared" si="5"/>
        <v>127.96</v>
      </c>
    </row>
    <row r="88" ht="14.1" customHeight="1" spans="1:8">
      <c r="A88" s="229">
        <v>2013301</v>
      </c>
      <c r="B88" s="230" t="s">
        <v>40</v>
      </c>
      <c r="C88" s="231">
        <v>406.65</v>
      </c>
      <c r="D88" s="231">
        <v>406.65</v>
      </c>
      <c r="E88" s="231">
        <v>430.56</v>
      </c>
      <c r="F88" s="231">
        <f t="shared" si="4"/>
        <v>105.88</v>
      </c>
      <c r="G88" s="232">
        <v>333.29</v>
      </c>
      <c r="H88" s="256">
        <f t="shared" si="5"/>
        <v>129.18</v>
      </c>
    </row>
    <row r="89" ht="14.1" customHeight="1" spans="1:8">
      <c r="A89" s="229">
        <v>2013302</v>
      </c>
      <c r="B89" s="241" t="s">
        <v>41</v>
      </c>
      <c r="C89" s="231">
        <v>252</v>
      </c>
      <c r="D89" s="231">
        <v>252</v>
      </c>
      <c r="E89" s="231">
        <v>269.62</v>
      </c>
      <c r="F89" s="231">
        <f t="shared" si="4"/>
        <v>106.99</v>
      </c>
      <c r="G89" s="232">
        <v>142.8</v>
      </c>
      <c r="H89" s="256">
        <f t="shared" si="5"/>
        <v>188.81</v>
      </c>
    </row>
    <row r="90" ht="14.1" customHeight="1" spans="1:8">
      <c r="A90" s="229">
        <v>2013350</v>
      </c>
      <c r="B90" s="241" t="s">
        <v>47</v>
      </c>
      <c r="C90" s="231">
        <f>1228.82-360</f>
        <v>868.82</v>
      </c>
      <c r="D90" s="231">
        <f>1228.82-360</f>
        <v>868.82</v>
      </c>
      <c r="E90" s="231">
        <v>856.89</v>
      </c>
      <c r="F90" s="231">
        <f t="shared" si="4"/>
        <v>98.63</v>
      </c>
      <c r="G90" s="232">
        <v>740.75</v>
      </c>
      <c r="H90" s="256">
        <f t="shared" si="5"/>
        <v>115.68</v>
      </c>
    </row>
    <row r="91" ht="14.1" customHeight="1" spans="1:8">
      <c r="A91" s="229">
        <v>20134</v>
      </c>
      <c r="B91" s="230" t="s">
        <v>85</v>
      </c>
      <c r="C91" s="231">
        <v>729.02</v>
      </c>
      <c r="D91" s="231">
        <v>729.02</v>
      </c>
      <c r="E91" s="231">
        <v>797.36</v>
      </c>
      <c r="F91" s="231">
        <f t="shared" si="4"/>
        <v>109.37</v>
      </c>
      <c r="G91" s="232">
        <v>639.18</v>
      </c>
      <c r="H91" s="256">
        <f t="shared" si="5"/>
        <v>124.75</v>
      </c>
    </row>
    <row r="92" ht="14.1" customHeight="1" spans="1:8">
      <c r="A92" s="229">
        <v>2013401</v>
      </c>
      <c r="B92" s="230" t="s">
        <v>40</v>
      </c>
      <c r="C92" s="231">
        <v>408.58</v>
      </c>
      <c r="D92" s="231">
        <v>408.58</v>
      </c>
      <c r="E92" s="231">
        <v>404.99</v>
      </c>
      <c r="F92" s="231">
        <f t="shared" si="4"/>
        <v>99.12</v>
      </c>
      <c r="G92" s="232">
        <v>378.33</v>
      </c>
      <c r="H92" s="256">
        <f t="shared" si="5"/>
        <v>107.05</v>
      </c>
    </row>
    <row r="93" ht="14.1" customHeight="1" spans="1:8">
      <c r="A93" s="229">
        <v>2013402</v>
      </c>
      <c r="B93" s="230" t="s">
        <v>41</v>
      </c>
      <c r="C93" s="231">
        <v>232.47</v>
      </c>
      <c r="D93" s="231">
        <v>232.47</v>
      </c>
      <c r="E93" s="231">
        <v>301.31</v>
      </c>
      <c r="F93" s="231">
        <f t="shared" si="4"/>
        <v>129.61</v>
      </c>
      <c r="G93" s="232">
        <v>215.47</v>
      </c>
      <c r="H93" s="256">
        <f t="shared" si="5"/>
        <v>139.84</v>
      </c>
    </row>
    <row r="94" ht="14.1" customHeight="1" spans="1:8">
      <c r="A94" s="229">
        <v>2013450</v>
      </c>
      <c r="B94" s="230" t="s">
        <v>47</v>
      </c>
      <c r="C94" s="231">
        <v>87.97</v>
      </c>
      <c r="D94" s="231">
        <v>87.97</v>
      </c>
      <c r="E94" s="231">
        <v>91.05</v>
      </c>
      <c r="F94" s="231">
        <f t="shared" si="4"/>
        <v>103.5</v>
      </c>
      <c r="G94" s="232">
        <v>45.38</v>
      </c>
      <c r="H94" s="256">
        <f t="shared" si="5"/>
        <v>200.64</v>
      </c>
    </row>
    <row r="95" ht="14.1" customHeight="1" spans="1:8">
      <c r="A95" s="257">
        <v>20136</v>
      </c>
      <c r="B95" s="230" t="s">
        <v>86</v>
      </c>
      <c r="C95" s="231">
        <v>470.58</v>
      </c>
      <c r="D95" s="231">
        <v>470.58</v>
      </c>
      <c r="E95" s="231">
        <v>405.57</v>
      </c>
      <c r="F95" s="231">
        <f t="shared" si="4"/>
        <v>86.19</v>
      </c>
      <c r="G95" s="232">
        <v>539.41</v>
      </c>
      <c r="H95" s="256">
        <f t="shared" si="5"/>
        <v>75.19</v>
      </c>
    </row>
    <row r="96" ht="14.1" customHeight="1" spans="1:8">
      <c r="A96" s="229">
        <v>2013602</v>
      </c>
      <c r="B96" s="230" t="s">
        <v>41</v>
      </c>
      <c r="C96" s="231">
        <v>196</v>
      </c>
      <c r="D96" s="231">
        <v>196</v>
      </c>
      <c r="E96" s="231">
        <v>131.24</v>
      </c>
      <c r="F96" s="231">
        <f t="shared" si="4"/>
        <v>66.96</v>
      </c>
      <c r="G96" s="232">
        <v>331.68</v>
      </c>
      <c r="H96" s="256">
        <f t="shared" si="5"/>
        <v>39.57</v>
      </c>
    </row>
    <row r="97" ht="14.1" customHeight="1" spans="1:8">
      <c r="A97" s="229">
        <v>2013650</v>
      </c>
      <c r="B97" s="230" t="s">
        <v>47</v>
      </c>
      <c r="C97" s="231">
        <v>274.58</v>
      </c>
      <c r="D97" s="231">
        <v>274.58</v>
      </c>
      <c r="E97" s="231">
        <v>274.34</v>
      </c>
      <c r="F97" s="231">
        <f t="shared" si="4"/>
        <v>99.91</v>
      </c>
      <c r="G97" s="232">
        <v>207.73</v>
      </c>
      <c r="H97" s="256">
        <f t="shared" si="5"/>
        <v>132.07</v>
      </c>
    </row>
    <row r="98" ht="14.1" customHeight="1" spans="1:8">
      <c r="A98" s="257">
        <v>20137</v>
      </c>
      <c r="B98" s="230" t="s">
        <v>87</v>
      </c>
      <c r="C98" s="231">
        <v>382.18</v>
      </c>
      <c r="D98" s="231">
        <v>382.18</v>
      </c>
      <c r="E98" s="231">
        <v>345.19</v>
      </c>
      <c r="F98" s="231">
        <f t="shared" si="4"/>
        <v>90.32</v>
      </c>
      <c r="G98" s="232">
        <v>41.61</v>
      </c>
      <c r="H98" s="256">
        <f t="shared" ref="H98:H132" si="6">IF(G98=0,"",E98/G98*100)</f>
        <v>829.58</v>
      </c>
    </row>
    <row r="99" ht="14.1" customHeight="1" spans="1:8">
      <c r="A99" s="257">
        <v>2013701</v>
      </c>
      <c r="B99" s="230" t="s">
        <v>40</v>
      </c>
      <c r="C99" s="231">
        <v>205.98</v>
      </c>
      <c r="D99" s="231">
        <v>205.98</v>
      </c>
      <c r="E99" s="231">
        <v>185.57</v>
      </c>
      <c r="F99" s="231">
        <f t="shared" si="4"/>
        <v>90.09</v>
      </c>
      <c r="G99" s="232">
        <v>41.61</v>
      </c>
      <c r="H99" s="256">
        <f t="shared" si="6"/>
        <v>445.97</v>
      </c>
    </row>
    <row r="100" ht="14.1" customHeight="1" spans="1:8">
      <c r="A100" s="257">
        <v>2013750</v>
      </c>
      <c r="B100" s="230" t="s">
        <v>47</v>
      </c>
      <c r="C100" s="231">
        <v>176.2</v>
      </c>
      <c r="D100" s="231">
        <v>176.2</v>
      </c>
      <c r="E100" s="231">
        <v>159.62</v>
      </c>
      <c r="F100" s="231">
        <f t="shared" si="4"/>
        <v>90.59</v>
      </c>
      <c r="G100" s="232"/>
      <c r="H100" s="256" t="str">
        <f t="shared" si="6"/>
        <v/>
      </c>
    </row>
    <row r="101" ht="14.1" customHeight="1" spans="1:8">
      <c r="A101" s="257">
        <v>20138</v>
      </c>
      <c r="B101" s="230" t="s">
        <v>88</v>
      </c>
      <c r="C101" s="231">
        <v>8036.98</v>
      </c>
      <c r="D101" s="231">
        <v>8036.98</v>
      </c>
      <c r="E101" s="231">
        <v>7774.77</v>
      </c>
      <c r="F101" s="231">
        <f t="shared" si="4"/>
        <v>96.74</v>
      </c>
      <c r="G101" s="232">
        <v>6902.92</v>
      </c>
      <c r="H101" s="256">
        <f t="shared" si="6"/>
        <v>112.63</v>
      </c>
    </row>
    <row r="102" ht="14.1" customHeight="1" spans="1:8">
      <c r="A102" s="229">
        <v>2013801</v>
      </c>
      <c r="B102" s="230" t="s">
        <v>40</v>
      </c>
      <c r="C102" s="231">
        <v>5385.83</v>
      </c>
      <c r="D102" s="231">
        <v>5385.83</v>
      </c>
      <c r="E102" s="231">
        <v>5227.28</v>
      </c>
      <c r="F102" s="231">
        <f t="shared" si="4"/>
        <v>97.06</v>
      </c>
      <c r="G102" s="232">
        <v>4518.16</v>
      </c>
      <c r="H102" s="256">
        <f t="shared" si="6"/>
        <v>115.69</v>
      </c>
    </row>
    <row r="103" ht="14.1" customHeight="1" spans="1:8">
      <c r="A103" s="229">
        <v>2013802</v>
      </c>
      <c r="B103" s="230" t="s">
        <v>41</v>
      </c>
      <c r="C103" s="231">
        <v>266.12</v>
      </c>
      <c r="D103" s="231">
        <v>266.12</v>
      </c>
      <c r="E103" s="231">
        <v>297.54</v>
      </c>
      <c r="F103" s="231">
        <f t="shared" si="4"/>
        <v>111.81</v>
      </c>
      <c r="G103" s="232">
        <v>464.93</v>
      </c>
      <c r="H103" s="256">
        <f t="shared" si="6"/>
        <v>64</v>
      </c>
    </row>
    <row r="104" ht="14.1" customHeight="1" spans="1:8">
      <c r="A104" s="229">
        <v>2013804</v>
      </c>
      <c r="B104" s="230" t="s">
        <v>89</v>
      </c>
      <c r="C104" s="231">
        <v>642.54</v>
      </c>
      <c r="D104" s="231">
        <v>642.54</v>
      </c>
      <c r="E104" s="231">
        <v>610.27</v>
      </c>
      <c r="F104" s="231">
        <f t="shared" si="4"/>
        <v>94.98</v>
      </c>
      <c r="G104" s="232">
        <v>614.91</v>
      </c>
      <c r="H104" s="256">
        <f t="shared" si="6"/>
        <v>99.25</v>
      </c>
    </row>
    <row r="105" ht="14.1" customHeight="1" spans="1:8">
      <c r="A105" s="229">
        <v>2013805</v>
      </c>
      <c r="B105" s="230" t="s">
        <v>90</v>
      </c>
      <c r="C105" s="231">
        <v>22</v>
      </c>
      <c r="D105" s="231">
        <v>22</v>
      </c>
      <c r="E105" s="231">
        <v>29.47</v>
      </c>
      <c r="F105" s="231">
        <f t="shared" si="4"/>
        <v>133.95</v>
      </c>
      <c r="G105" s="232">
        <v>21.35</v>
      </c>
      <c r="H105" s="256">
        <f t="shared" si="6"/>
        <v>138.03</v>
      </c>
    </row>
    <row r="106" ht="14.1" customHeight="1" spans="1:8">
      <c r="A106" s="229">
        <v>2013812</v>
      </c>
      <c r="B106" s="230" t="s">
        <v>91</v>
      </c>
      <c r="C106" s="231">
        <v>82</v>
      </c>
      <c r="D106" s="231">
        <v>82</v>
      </c>
      <c r="E106" s="231">
        <v>82</v>
      </c>
      <c r="F106" s="231">
        <f t="shared" si="4"/>
        <v>100</v>
      </c>
      <c r="G106" s="232">
        <v>63.4</v>
      </c>
      <c r="H106" s="256">
        <f t="shared" si="6"/>
        <v>129.34</v>
      </c>
    </row>
    <row r="107" ht="14.1" customHeight="1" spans="1:8">
      <c r="A107" s="229">
        <v>2013850</v>
      </c>
      <c r="B107" s="230" t="s">
        <v>47</v>
      </c>
      <c r="C107" s="231">
        <v>381.79</v>
      </c>
      <c r="D107" s="231">
        <v>381.79</v>
      </c>
      <c r="E107" s="231">
        <v>353.81</v>
      </c>
      <c r="F107" s="231">
        <f t="shared" si="4"/>
        <v>92.67</v>
      </c>
      <c r="G107" s="232">
        <v>295.7</v>
      </c>
      <c r="H107" s="256">
        <f t="shared" si="6"/>
        <v>119.65</v>
      </c>
    </row>
    <row r="108" s="213" customFormat="1" ht="14.1" customHeight="1" spans="1:8">
      <c r="A108" s="229">
        <v>2013899</v>
      </c>
      <c r="B108" s="230" t="s">
        <v>92</v>
      </c>
      <c r="C108" s="231">
        <v>1256.69</v>
      </c>
      <c r="D108" s="231">
        <v>1256.69</v>
      </c>
      <c r="E108" s="231">
        <v>1174.41</v>
      </c>
      <c r="F108" s="231">
        <f t="shared" si="4"/>
        <v>93.45</v>
      </c>
      <c r="G108" s="232">
        <v>924.48</v>
      </c>
      <c r="H108" s="256">
        <f t="shared" si="6"/>
        <v>127.03</v>
      </c>
    </row>
    <row r="109" ht="14.1" customHeight="1" spans="1:8">
      <c r="A109" s="229">
        <v>20199</v>
      </c>
      <c r="B109" s="230" t="s">
        <v>93</v>
      </c>
      <c r="C109" s="231">
        <v>2836.34</v>
      </c>
      <c r="D109" s="231">
        <v>2836.34</v>
      </c>
      <c r="E109" s="231">
        <v>2071.73</v>
      </c>
      <c r="F109" s="231">
        <f t="shared" si="4"/>
        <v>73.04</v>
      </c>
      <c r="G109" s="232">
        <v>3244.02</v>
      </c>
      <c r="H109" s="256">
        <f t="shared" si="6"/>
        <v>63.86</v>
      </c>
    </row>
    <row r="110" ht="14.1" customHeight="1" spans="1:8">
      <c r="A110" s="229">
        <v>2019999</v>
      </c>
      <c r="B110" s="230" t="s">
        <v>94</v>
      </c>
      <c r="C110" s="231">
        <v>2836.34</v>
      </c>
      <c r="D110" s="231">
        <v>2836.34</v>
      </c>
      <c r="E110" s="231">
        <v>2071.73</v>
      </c>
      <c r="F110" s="231">
        <f t="shared" si="4"/>
        <v>73.04</v>
      </c>
      <c r="G110" s="232">
        <v>3244.02</v>
      </c>
      <c r="H110" s="256">
        <f t="shared" si="6"/>
        <v>63.86</v>
      </c>
    </row>
    <row r="111" ht="14.1" customHeight="1" spans="1:8">
      <c r="A111" s="227">
        <v>203</v>
      </c>
      <c r="B111" s="228" t="s">
        <v>95</v>
      </c>
      <c r="C111" s="223">
        <v>1094.63</v>
      </c>
      <c r="D111" s="223">
        <v>1094.63</v>
      </c>
      <c r="E111" s="223">
        <v>1487.41</v>
      </c>
      <c r="F111" s="223">
        <f t="shared" si="4"/>
        <v>135.88</v>
      </c>
      <c r="G111" s="225">
        <v>1144.2</v>
      </c>
      <c r="H111" s="94">
        <f t="shared" si="6"/>
        <v>130</v>
      </c>
    </row>
    <row r="112" ht="14.1" customHeight="1" spans="1:8">
      <c r="A112" s="227">
        <v>204</v>
      </c>
      <c r="B112" s="228" t="s">
        <v>96</v>
      </c>
      <c r="C112" s="223">
        <v>80977.21</v>
      </c>
      <c r="D112" s="223">
        <v>80977.21</v>
      </c>
      <c r="E112" s="223">
        <v>82081.61</v>
      </c>
      <c r="F112" s="223">
        <f t="shared" si="4"/>
        <v>101.36</v>
      </c>
      <c r="G112" s="225">
        <v>69397.25</v>
      </c>
      <c r="H112" s="94">
        <f t="shared" si="6"/>
        <v>118.28</v>
      </c>
    </row>
    <row r="113" ht="14.1" customHeight="1" spans="1:8">
      <c r="A113" s="229">
        <v>20401</v>
      </c>
      <c r="B113" s="230" t="s">
        <v>97</v>
      </c>
      <c r="C113" s="231">
        <v>52</v>
      </c>
      <c r="D113" s="231">
        <v>52</v>
      </c>
      <c r="E113" s="231">
        <v>52</v>
      </c>
      <c r="F113" s="231">
        <f t="shared" si="4"/>
        <v>100</v>
      </c>
      <c r="G113" s="232">
        <v>102</v>
      </c>
      <c r="H113" s="256">
        <f t="shared" si="6"/>
        <v>50.98</v>
      </c>
    </row>
    <row r="114" ht="14.1" customHeight="1" spans="1:8">
      <c r="A114" s="229">
        <v>20402</v>
      </c>
      <c r="B114" s="230" t="s">
        <v>98</v>
      </c>
      <c r="C114" s="231">
        <v>47045.14</v>
      </c>
      <c r="D114" s="231">
        <v>47045.14</v>
      </c>
      <c r="E114" s="231">
        <v>47858.29</v>
      </c>
      <c r="F114" s="231">
        <f t="shared" si="4"/>
        <v>101.73</v>
      </c>
      <c r="G114" s="232">
        <v>39296.47</v>
      </c>
      <c r="H114" s="256">
        <f t="shared" si="6"/>
        <v>121.79</v>
      </c>
    </row>
    <row r="115" s="215" customFormat="1" ht="14.1" customHeight="1" spans="1:186">
      <c r="A115" s="229">
        <v>20404</v>
      </c>
      <c r="B115" s="230" t="s">
        <v>99</v>
      </c>
      <c r="C115" s="231">
        <v>3460.69</v>
      </c>
      <c r="D115" s="231">
        <v>3460.69</v>
      </c>
      <c r="E115" s="231">
        <v>3432.47</v>
      </c>
      <c r="F115" s="231">
        <f t="shared" si="4"/>
        <v>99.18</v>
      </c>
      <c r="G115" s="232">
        <v>2896.63</v>
      </c>
      <c r="H115" s="256">
        <f t="shared" si="6"/>
        <v>118.5</v>
      </c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3"/>
      <c r="DI115" s="213"/>
      <c r="DJ115" s="213"/>
      <c r="DK115" s="213"/>
      <c r="DL115" s="213"/>
      <c r="DM115" s="213"/>
      <c r="DN115" s="213"/>
      <c r="DO115" s="213"/>
      <c r="DP115" s="213"/>
      <c r="DQ115" s="213"/>
      <c r="DR115" s="213"/>
      <c r="DS115" s="213"/>
      <c r="DT115" s="213"/>
      <c r="DU115" s="213"/>
      <c r="DV115" s="213"/>
      <c r="DW115" s="213"/>
      <c r="DX115" s="213"/>
      <c r="DY115" s="213"/>
      <c r="DZ115" s="213"/>
      <c r="EA115" s="213"/>
      <c r="EB115" s="213"/>
      <c r="EC115" s="213"/>
      <c r="ED115" s="213"/>
      <c r="EE115" s="213"/>
      <c r="EF115" s="213"/>
      <c r="EG115" s="213"/>
      <c r="EH115" s="213"/>
      <c r="EI115" s="213"/>
      <c r="EJ115" s="213"/>
      <c r="EK115" s="213"/>
      <c r="EL115" s="213"/>
      <c r="EM115" s="213"/>
      <c r="EN115" s="213"/>
      <c r="EO115" s="213"/>
      <c r="EP115" s="213"/>
      <c r="EQ115" s="213"/>
      <c r="ER115" s="213"/>
      <c r="ES115" s="213"/>
      <c r="ET115" s="213"/>
      <c r="EU115" s="213"/>
      <c r="EV115" s="213"/>
      <c r="EW115" s="213"/>
      <c r="EX115" s="213"/>
      <c r="EY115" s="213"/>
      <c r="EZ115" s="213"/>
      <c r="FA115" s="213"/>
      <c r="FB115" s="213"/>
      <c r="FC115" s="213"/>
      <c r="FD115" s="213"/>
      <c r="FE115" s="213"/>
      <c r="FF115" s="213"/>
      <c r="FG115" s="213"/>
      <c r="FH115" s="213"/>
      <c r="FI115" s="213"/>
      <c r="FJ115" s="213"/>
      <c r="FK115" s="213"/>
      <c r="FL115" s="213"/>
      <c r="FM115" s="213"/>
      <c r="FN115" s="213"/>
      <c r="FO115" s="213"/>
      <c r="FP115" s="213"/>
      <c r="FQ115" s="213"/>
      <c r="FR115" s="213"/>
      <c r="FS115" s="213"/>
      <c r="FT115" s="213"/>
      <c r="FU115" s="213"/>
      <c r="FV115" s="213"/>
      <c r="FW115" s="213"/>
      <c r="FX115" s="213"/>
      <c r="FY115" s="213"/>
      <c r="FZ115" s="213"/>
      <c r="GA115" s="213"/>
      <c r="GB115" s="213"/>
      <c r="GC115" s="213"/>
      <c r="GD115" s="213"/>
    </row>
    <row r="116" ht="14.1" customHeight="1" spans="1:8">
      <c r="A116" s="229">
        <v>20405</v>
      </c>
      <c r="B116" s="230" t="s">
        <v>100</v>
      </c>
      <c r="C116" s="231">
        <v>8592.56</v>
      </c>
      <c r="D116" s="231">
        <v>8592.56</v>
      </c>
      <c r="E116" s="231">
        <v>8492.64</v>
      </c>
      <c r="F116" s="231">
        <f t="shared" si="4"/>
        <v>98.84</v>
      </c>
      <c r="G116" s="232">
        <v>7571.99</v>
      </c>
      <c r="H116" s="256">
        <f t="shared" si="6"/>
        <v>112.16</v>
      </c>
    </row>
    <row r="117" ht="14.1" customHeight="1" spans="1:8">
      <c r="A117" s="229">
        <v>20406</v>
      </c>
      <c r="B117" s="230" t="s">
        <v>101</v>
      </c>
      <c r="C117" s="231">
        <v>6391.09</v>
      </c>
      <c r="D117" s="231">
        <v>6391.09</v>
      </c>
      <c r="E117" s="231">
        <v>7082.67</v>
      </c>
      <c r="F117" s="231">
        <f t="shared" si="4"/>
        <v>110.82</v>
      </c>
      <c r="G117" s="232">
        <v>6277.43</v>
      </c>
      <c r="H117" s="256">
        <f t="shared" si="6"/>
        <v>112.83</v>
      </c>
    </row>
    <row r="118" ht="14.1" customHeight="1" spans="1:8">
      <c r="A118" s="227">
        <v>205</v>
      </c>
      <c r="B118" s="228" t="s">
        <v>102</v>
      </c>
      <c r="C118" s="223">
        <v>187809.22</v>
      </c>
      <c r="D118" s="223">
        <f>187809.22+5000</f>
        <v>192809.22</v>
      </c>
      <c r="E118" s="223">
        <v>190453.96</v>
      </c>
      <c r="F118" s="223">
        <f t="shared" si="4"/>
        <v>98.78</v>
      </c>
      <c r="G118" s="225">
        <v>162407.56</v>
      </c>
      <c r="H118" s="94">
        <f t="shared" si="6"/>
        <v>117.27</v>
      </c>
    </row>
    <row r="119" ht="14.1" customHeight="1" spans="1:8">
      <c r="A119" s="229">
        <v>20501</v>
      </c>
      <c r="B119" s="230" t="s">
        <v>103</v>
      </c>
      <c r="C119" s="231">
        <v>457.65</v>
      </c>
      <c r="D119" s="231">
        <v>457.65</v>
      </c>
      <c r="E119" s="231">
        <v>487.82</v>
      </c>
      <c r="F119" s="231">
        <f t="shared" si="4"/>
        <v>106.59</v>
      </c>
      <c r="G119" s="232">
        <v>444</v>
      </c>
      <c r="H119" s="256">
        <f t="shared" si="6"/>
        <v>109.87</v>
      </c>
    </row>
    <row r="120" ht="14.1" customHeight="1" spans="1:8">
      <c r="A120" s="229">
        <v>2050101</v>
      </c>
      <c r="B120" s="230" t="s">
        <v>40</v>
      </c>
      <c r="C120" s="231">
        <v>457.65</v>
      </c>
      <c r="D120" s="231">
        <v>457.65</v>
      </c>
      <c r="E120" s="231">
        <v>487.82</v>
      </c>
      <c r="F120" s="231">
        <f t="shared" si="4"/>
        <v>106.59</v>
      </c>
      <c r="G120" s="232">
        <v>444</v>
      </c>
      <c r="H120" s="256">
        <f t="shared" si="6"/>
        <v>109.87</v>
      </c>
    </row>
    <row r="121" ht="14.1" customHeight="1" spans="1:8">
      <c r="A121" s="229">
        <v>20502</v>
      </c>
      <c r="B121" s="230" t="s">
        <v>104</v>
      </c>
      <c r="C121" s="231">
        <v>162150.95</v>
      </c>
      <c r="D121" s="231">
        <v>162150.95</v>
      </c>
      <c r="E121" s="231">
        <v>161036.63</v>
      </c>
      <c r="F121" s="231">
        <f t="shared" si="4"/>
        <v>99.31</v>
      </c>
      <c r="G121" s="232">
        <v>140054.46</v>
      </c>
      <c r="H121" s="256">
        <f t="shared" si="6"/>
        <v>114.98</v>
      </c>
    </row>
    <row r="122" s="213" customFormat="1" ht="14.1" customHeight="1" spans="1:8">
      <c r="A122" s="257" t="s">
        <v>105</v>
      </c>
      <c r="B122" s="230" t="s">
        <v>106</v>
      </c>
      <c r="C122" s="231">
        <v>22092.16</v>
      </c>
      <c r="D122" s="231">
        <v>22092.16</v>
      </c>
      <c r="E122" s="231">
        <v>22026.22</v>
      </c>
      <c r="F122" s="231">
        <f t="shared" si="4"/>
        <v>99.7</v>
      </c>
      <c r="G122" s="232">
        <v>21835.78</v>
      </c>
      <c r="H122" s="256">
        <f t="shared" si="6"/>
        <v>100.87</v>
      </c>
    </row>
    <row r="123" ht="14.1" customHeight="1" spans="1:8">
      <c r="A123" s="257" t="s">
        <v>107</v>
      </c>
      <c r="B123" s="230" t="s">
        <v>108</v>
      </c>
      <c r="C123" s="231">
        <v>70000</v>
      </c>
      <c r="D123" s="231">
        <v>70000</v>
      </c>
      <c r="E123" s="231">
        <v>63727.76</v>
      </c>
      <c r="F123" s="231">
        <f t="shared" si="4"/>
        <v>91.04</v>
      </c>
      <c r="G123" s="232">
        <v>62783.61</v>
      </c>
      <c r="H123" s="256">
        <f t="shared" si="6"/>
        <v>101.5</v>
      </c>
    </row>
    <row r="124" ht="14.1" customHeight="1" spans="1:8">
      <c r="A124" s="229">
        <v>2050203</v>
      </c>
      <c r="B124" s="230" t="s">
        <v>109</v>
      </c>
      <c r="C124" s="231">
        <v>41640.04</v>
      </c>
      <c r="D124" s="231">
        <v>41640.04</v>
      </c>
      <c r="E124" s="231">
        <v>38590.01</v>
      </c>
      <c r="F124" s="231">
        <f t="shared" si="4"/>
        <v>92.68</v>
      </c>
      <c r="G124" s="232">
        <v>37934.43</v>
      </c>
      <c r="H124" s="256">
        <f t="shared" si="6"/>
        <v>101.73</v>
      </c>
    </row>
    <row r="125" ht="14.1" customHeight="1" spans="1:8">
      <c r="A125" s="229">
        <v>2050204</v>
      </c>
      <c r="B125" s="230" t="s">
        <v>110</v>
      </c>
      <c r="C125" s="231">
        <v>2547.14</v>
      </c>
      <c r="D125" s="231">
        <v>2547.14</v>
      </c>
      <c r="E125" s="231">
        <v>2350.78</v>
      </c>
      <c r="F125" s="231">
        <f t="shared" si="4"/>
        <v>92.29</v>
      </c>
      <c r="G125" s="232">
        <v>2158.05</v>
      </c>
      <c r="H125" s="256">
        <f t="shared" si="6"/>
        <v>108.93</v>
      </c>
    </row>
    <row r="126" ht="14.1" customHeight="1" spans="1:8">
      <c r="A126" s="229">
        <v>2050299</v>
      </c>
      <c r="B126" s="230" t="s">
        <v>111</v>
      </c>
      <c r="C126" s="231">
        <v>25871.59</v>
      </c>
      <c r="D126" s="231">
        <v>25871.59</v>
      </c>
      <c r="E126" s="231">
        <v>34341.86</v>
      </c>
      <c r="F126" s="231">
        <f t="shared" si="4"/>
        <v>132.74</v>
      </c>
      <c r="G126" s="232">
        <v>15342.6</v>
      </c>
      <c r="H126" s="256">
        <f t="shared" si="6"/>
        <v>223.83</v>
      </c>
    </row>
    <row r="127" ht="14.1" customHeight="1" spans="1:8">
      <c r="A127" s="229">
        <v>20503</v>
      </c>
      <c r="B127" s="230" t="s">
        <v>112</v>
      </c>
      <c r="C127" s="231">
        <v>4062.57</v>
      </c>
      <c r="D127" s="231">
        <v>4062.57</v>
      </c>
      <c r="E127" s="231">
        <v>3387.87</v>
      </c>
      <c r="F127" s="231">
        <f t="shared" si="4"/>
        <v>83.39</v>
      </c>
      <c r="G127" s="232">
        <v>3587.75</v>
      </c>
      <c r="H127" s="256">
        <f t="shared" si="6"/>
        <v>94.43</v>
      </c>
    </row>
    <row r="128" ht="14.1" customHeight="1" spans="1:8">
      <c r="A128" s="229">
        <v>2050302</v>
      </c>
      <c r="B128" s="230" t="s">
        <v>113</v>
      </c>
      <c r="C128" s="231">
        <v>4062.57</v>
      </c>
      <c r="D128" s="231">
        <v>4062.57</v>
      </c>
      <c r="E128" s="231">
        <v>3387.87</v>
      </c>
      <c r="F128" s="231">
        <f t="shared" si="4"/>
        <v>83.39</v>
      </c>
      <c r="G128" s="232">
        <v>3587.75</v>
      </c>
      <c r="H128" s="256">
        <f t="shared" si="6"/>
        <v>94.43</v>
      </c>
    </row>
    <row r="129" ht="14.1" customHeight="1" spans="1:8">
      <c r="A129" s="229">
        <v>20504</v>
      </c>
      <c r="B129" s="230" t="s">
        <v>114</v>
      </c>
      <c r="C129" s="231">
        <v>918.05</v>
      </c>
      <c r="D129" s="231">
        <v>918.05</v>
      </c>
      <c r="E129" s="231">
        <v>821.81</v>
      </c>
      <c r="F129" s="231">
        <f t="shared" si="4"/>
        <v>89.52</v>
      </c>
      <c r="G129" s="232">
        <v>493.44</v>
      </c>
      <c r="H129" s="256">
        <f t="shared" si="6"/>
        <v>166.55</v>
      </c>
    </row>
    <row r="130" ht="14.1" customHeight="1" spans="1:8">
      <c r="A130" s="229">
        <v>2050499</v>
      </c>
      <c r="B130" s="230" t="s">
        <v>115</v>
      </c>
      <c r="C130" s="231">
        <v>918.05</v>
      </c>
      <c r="D130" s="231">
        <v>918.05</v>
      </c>
      <c r="E130" s="231">
        <v>821.81</v>
      </c>
      <c r="F130" s="231">
        <f t="shared" si="4"/>
        <v>89.52</v>
      </c>
      <c r="G130" s="232">
        <v>493.44</v>
      </c>
      <c r="H130" s="256">
        <f t="shared" si="6"/>
        <v>166.55</v>
      </c>
    </row>
    <row r="131" ht="14.1" customHeight="1" spans="1:8">
      <c r="A131" s="229">
        <v>20507</v>
      </c>
      <c r="B131" s="230" t="s">
        <v>116</v>
      </c>
      <c r="C131" s="231">
        <v>902.05</v>
      </c>
      <c r="D131" s="231">
        <v>902.05</v>
      </c>
      <c r="E131" s="231">
        <v>761.95</v>
      </c>
      <c r="F131" s="231">
        <f t="shared" si="4"/>
        <v>84.47</v>
      </c>
      <c r="G131" s="232">
        <v>695.2</v>
      </c>
      <c r="H131" s="231">
        <f t="shared" si="6"/>
        <v>109.6</v>
      </c>
    </row>
    <row r="132" ht="14.1" customHeight="1" spans="1:8">
      <c r="A132" s="229">
        <v>2050701</v>
      </c>
      <c r="B132" s="230" t="s">
        <v>117</v>
      </c>
      <c r="C132" s="231">
        <v>902.05</v>
      </c>
      <c r="D132" s="231">
        <v>902.05</v>
      </c>
      <c r="E132" s="231">
        <v>761.95</v>
      </c>
      <c r="F132" s="231">
        <f t="shared" si="4"/>
        <v>84.47</v>
      </c>
      <c r="G132" s="232">
        <v>688.12</v>
      </c>
      <c r="H132" s="231">
        <f t="shared" si="6"/>
        <v>110.73</v>
      </c>
    </row>
    <row r="133" ht="14.1" customHeight="1" spans="1:8">
      <c r="A133" s="242">
        <v>2050799</v>
      </c>
      <c r="B133" s="243" t="s">
        <v>118</v>
      </c>
      <c r="C133" s="231"/>
      <c r="D133" s="231"/>
      <c r="E133" s="231"/>
      <c r="F133" s="231"/>
      <c r="G133" s="232">
        <v>7.08</v>
      </c>
      <c r="H133" s="231"/>
    </row>
    <row r="134" ht="14.1" customHeight="1" spans="1:8">
      <c r="A134" s="229">
        <v>20508</v>
      </c>
      <c r="B134" s="230" t="s">
        <v>119</v>
      </c>
      <c r="C134" s="231">
        <v>1910.78</v>
      </c>
      <c r="D134" s="231">
        <v>1910.78</v>
      </c>
      <c r="E134" s="231">
        <v>1558.2</v>
      </c>
      <c r="F134" s="231">
        <f>IF(D134=0,"",E134/D134*100)</f>
        <v>81.55</v>
      </c>
      <c r="G134" s="232">
        <v>991.51</v>
      </c>
      <c r="H134" s="256">
        <f>IF(G134=0,"",E134/G134*100)</f>
        <v>157.15</v>
      </c>
    </row>
    <row r="135" s="215" customFormat="1" ht="14.1" customHeight="1" spans="1:186">
      <c r="A135" s="229">
        <v>2050899</v>
      </c>
      <c r="B135" s="230" t="s">
        <v>120</v>
      </c>
      <c r="C135" s="231">
        <v>1910.78</v>
      </c>
      <c r="D135" s="231">
        <v>1910.78</v>
      </c>
      <c r="E135" s="231">
        <v>1558.2</v>
      </c>
      <c r="F135" s="231">
        <f>IF(D135=0,"",E135/D135*100)</f>
        <v>81.55</v>
      </c>
      <c r="G135" s="232">
        <v>991.51</v>
      </c>
      <c r="H135" s="256">
        <f>IF(G135=0,"",E135/G135*100)</f>
        <v>157.15</v>
      </c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3"/>
      <c r="CW135" s="213"/>
      <c r="CX135" s="213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213"/>
      <c r="DN135" s="213"/>
      <c r="DO135" s="213"/>
      <c r="DP135" s="213"/>
      <c r="DQ135" s="213"/>
      <c r="DR135" s="213"/>
      <c r="DS135" s="213"/>
      <c r="DT135" s="213"/>
      <c r="DU135" s="213"/>
      <c r="DV135" s="213"/>
      <c r="DW135" s="213"/>
      <c r="DX135" s="213"/>
      <c r="DY135" s="213"/>
      <c r="DZ135" s="213"/>
      <c r="EA135" s="213"/>
      <c r="EB135" s="213"/>
      <c r="EC135" s="213"/>
      <c r="ED135" s="213"/>
      <c r="EE135" s="213"/>
      <c r="EF135" s="213"/>
      <c r="EG135" s="213"/>
      <c r="EH135" s="213"/>
      <c r="EI135" s="213"/>
      <c r="EJ135" s="213"/>
      <c r="EK135" s="213"/>
      <c r="EL135" s="213"/>
      <c r="EM135" s="213"/>
      <c r="EN135" s="213"/>
      <c r="EO135" s="213"/>
      <c r="EP135" s="213"/>
      <c r="EQ135" s="213"/>
      <c r="ER135" s="213"/>
      <c r="ES135" s="213"/>
      <c r="ET135" s="213"/>
      <c r="EU135" s="213"/>
      <c r="EV135" s="213"/>
      <c r="EW135" s="213"/>
      <c r="EX135" s="213"/>
      <c r="EY135" s="213"/>
      <c r="EZ135" s="213"/>
      <c r="FA135" s="213"/>
      <c r="FB135" s="213"/>
      <c r="FC135" s="213"/>
      <c r="FD135" s="213"/>
      <c r="FE135" s="213"/>
      <c r="FF135" s="213"/>
      <c r="FG135" s="213"/>
      <c r="FH135" s="213"/>
      <c r="FI135" s="213"/>
      <c r="FJ135" s="213"/>
      <c r="FK135" s="213"/>
      <c r="FL135" s="213"/>
      <c r="FM135" s="213"/>
      <c r="FN135" s="213"/>
      <c r="FO135" s="213"/>
      <c r="FP135" s="213"/>
      <c r="FQ135" s="213"/>
      <c r="FR135" s="213"/>
      <c r="FS135" s="213"/>
      <c r="FT135" s="213"/>
      <c r="FU135" s="213"/>
      <c r="FV135" s="213"/>
      <c r="FW135" s="213"/>
      <c r="FX135" s="213"/>
      <c r="FY135" s="213"/>
      <c r="FZ135" s="213"/>
      <c r="GA135" s="213"/>
      <c r="GB135" s="213"/>
      <c r="GC135" s="213"/>
      <c r="GD135" s="213"/>
    </row>
    <row r="136" s="215" customFormat="1" ht="14.1" customHeight="1" spans="1:186">
      <c r="A136" s="229">
        <v>20509</v>
      </c>
      <c r="B136" s="230" t="s">
        <v>121</v>
      </c>
      <c r="C136" s="231">
        <v>17407.17</v>
      </c>
      <c r="D136" s="231">
        <v>17407.17</v>
      </c>
      <c r="E136" s="231">
        <v>17399.66</v>
      </c>
      <c r="F136" s="231">
        <f>IF(D136=0,"",E136/D136*100)</f>
        <v>99.96</v>
      </c>
      <c r="G136" s="232">
        <v>16141.19</v>
      </c>
      <c r="H136" s="256">
        <f>IF(G136=0,"",E136/G136*100)</f>
        <v>107.8</v>
      </c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213"/>
      <c r="DN136" s="213"/>
      <c r="DO136" s="213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213"/>
      <c r="EL136" s="213"/>
      <c r="EM136" s="213"/>
      <c r="EN136" s="213"/>
      <c r="EO136" s="213"/>
      <c r="EP136" s="213"/>
      <c r="EQ136" s="213"/>
      <c r="ER136" s="213"/>
      <c r="ES136" s="213"/>
      <c r="ET136" s="213"/>
      <c r="EU136" s="213"/>
      <c r="EV136" s="213"/>
      <c r="EW136" s="213"/>
      <c r="EX136" s="213"/>
      <c r="EY136" s="213"/>
      <c r="EZ136" s="213"/>
      <c r="FA136" s="213"/>
      <c r="FB136" s="213"/>
      <c r="FC136" s="213"/>
      <c r="FD136" s="213"/>
      <c r="FE136" s="213"/>
      <c r="FF136" s="213"/>
      <c r="FG136" s="213"/>
      <c r="FH136" s="213"/>
      <c r="FI136" s="213"/>
      <c r="FJ136" s="213"/>
      <c r="FK136" s="213"/>
      <c r="FL136" s="213"/>
      <c r="FM136" s="213"/>
      <c r="FN136" s="213"/>
      <c r="FO136" s="213"/>
      <c r="FP136" s="213"/>
      <c r="FQ136" s="213"/>
      <c r="FR136" s="213"/>
      <c r="FS136" s="213"/>
      <c r="FT136" s="213"/>
      <c r="FU136" s="213"/>
      <c r="FV136" s="213"/>
      <c r="FW136" s="213"/>
      <c r="FX136" s="213"/>
      <c r="FY136" s="213"/>
      <c r="FZ136" s="213"/>
      <c r="GA136" s="213"/>
      <c r="GB136" s="213"/>
      <c r="GC136" s="213"/>
      <c r="GD136" s="213"/>
    </row>
    <row r="137" s="215" customFormat="1" ht="14.1" customHeight="1" spans="1:186">
      <c r="A137" s="229">
        <v>2050999</v>
      </c>
      <c r="B137" s="230" t="s">
        <v>122</v>
      </c>
      <c r="C137" s="231">
        <v>17407.17</v>
      </c>
      <c r="D137" s="231">
        <v>17407.17</v>
      </c>
      <c r="E137" s="231">
        <v>17399.66</v>
      </c>
      <c r="F137" s="231">
        <f>IF(D137=0,"",E137/D137*100)</f>
        <v>99.96</v>
      </c>
      <c r="G137" s="232">
        <v>16141.19</v>
      </c>
      <c r="H137" s="256">
        <f>IF(G137=0,"",E137/G137*100)</f>
        <v>107.8</v>
      </c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3"/>
      <c r="DN137" s="213"/>
      <c r="DO137" s="213"/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/>
      <c r="EB137" s="213"/>
      <c r="EC137" s="213"/>
      <c r="ED137" s="213"/>
      <c r="EE137" s="213"/>
      <c r="EF137" s="213"/>
      <c r="EG137" s="213"/>
      <c r="EH137" s="213"/>
      <c r="EI137" s="213"/>
      <c r="EJ137" s="213"/>
      <c r="EK137" s="213"/>
      <c r="EL137" s="213"/>
      <c r="EM137" s="213"/>
      <c r="EN137" s="213"/>
      <c r="EO137" s="213"/>
      <c r="EP137" s="213"/>
      <c r="EQ137" s="213"/>
      <c r="ER137" s="213"/>
      <c r="ES137" s="213"/>
      <c r="ET137" s="213"/>
      <c r="EU137" s="213"/>
      <c r="EV137" s="213"/>
      <c r="EW137" s="213"/>
      <c r="EX137" s="213"/>
      <c r="EY137" s="213"/>
      <c r="EZ137" s="213"/>
      <c r="FA137" s="213"/>
      <c r="FB137" s="213"/>
      <c r="FC137" s="213"/>
      <c r="FD137" s="213"/>
      <c r="FE137" s="213"/>
      <c r="FF137" s="213"/>
      <c r="FG137" s="213"/>
      <c r="FH137" s="213"/>
      <c r="FI137" s="213"/>
      <c r="FJ137" s="213"/>
      <c r="FK137" s="213"/>
      <c r="FL137" s="213"/>
      <c r="FM137" s="213"/>
      <c r="FN137" s="213"/>
      <c r="FO137" s="213"/>
      <c r="FP137" s="213"/>
      <c r="FQ137" s="213"/>
      <c r="FR137" s="213"/>
      <c r="FS137" s="213"/>
      <c r="FT137" s="213"/>
      <c r="FU137" s="213"/>
      <c r="FV137" s="213"/>
      <c r="FW137" s="213"/>
      <c r="FX137" s="213"/>
      <c r="FY137" s="213"/>
      <c r="FZ137" s="213"/>
      <c r="GA137" s="213"/>
      <c r="GB137" s="213"/>
      <c r="GC137" s="213"/>
      <c r="GD137" s="213"/>
    </row>
    <row r="138" ht="14.1" customHeight="1" spans="1:8">
      <c r="A138" s="229">
        <v>20599</v>
      </c>
      <c r="B138" s="230" t="s">
        <v>123</v>
      </c>
      <c r="C138" s="231"/>
      <c r="D138" s="231">
        <v>5000</v>
      </c>
      <c r="E138" s="231">
        <v>5000</v>
      </c>
      <c r="F138" s="231"/>
      <c r="G138" s="232"/>
      <c r="H138" s="256"/>
    </row>
    <row r="139" ht="14.1" customHeight="1" spans="1:8">
      <c r="A139" s="229">
        <v>2059999</v>
      </c>
      <c r="B139" s="230" t="s">
        <v>124</v>
      </c>
      <c r="C139" s="231"/>
      <c r="D139" s="231">
        <v>5000</v>
      </c>
      <c r="E139" s="231">
        <v>5000</v>
      </c>
      <c r="F139" s="231"/>
      <c r="G139" s="232"/>
      <c r="H139" s="256"/>
    </row>
    <row r="140" ht="14.1" customHeight="1" spans="1:8">
      <c r="A140" s="227">
        <v>206</v>
      </c>
      <c r="B140" s="228" t="s">
        <v>125</v>
      </c>
      <c r="C140" s="223">
        <v>47614.37</v>
      </c>
      <c r="D140" s="223">
        <v>47614.37</v>
      </c>
      <c r="E140" s="223">
        <v>50733.63</v>
      </c>
      <c r="F140" s="223">
        <f t="shared" ref="F140:F170" si="7">IF(D140=0,"",E140/D140*100)</f>
        <v>106.55</v>
      </c>
      <c r="G140" s="225">
        <v>45043.39</v>
      </c>
      <c r="H140" s="94">
        <f t="shared" ref="H140:H170" si="8">IF(G140=0,"",E140/G140*100)</f>
        <v>112.63</v>
      </c>
    </row>
    <row r="141" ht="14.1" customHeight="1" spans="1:8">
      <c r="A141" s="229">
        <v>20601</v>
      </c>
      <c r="B141" s="230" t="s">
        <v>126</v>
      </c>
      <c r="C141" s="231">
        <v>4589.65</v>
      </c>
      <c r="D141" s="231">
        <v>4589.65</v>
      </c>
      <c r="E141" s="231">
        <v>4964.14</v>
      </c>
      <c r="F141" s="231">
        <f t="shared" si="7"/>
        <v>108.16</v>
      </c>
      <c r="G141" s="232">
        <v>2395.27</v>
      </c>
      <c r="H141" s="256">
        <f t="shared" si="8"/>
        <v>207.25</v>
      </c>
    </row>
    <row r="142" ht="14.1" customHeight="1" spans="1:8">
      <c r="A142" s="229">
        <v>2060101</v>
      </c>
      <c r="B142" s="230" t="s">
        <v>40</v>
      </c>
      <c r="C142" s="231">
        <v>597.22</v>
      </c>
      <c r="D142" s="231">
        <v>597.22</v>
      </c>
      <c r="E142" s="231">
        <v>603.98</v>
      </c>
      <c r="F142" s="231">
        <f t="shared" si="7"/>
        <v>101.13</v>
      </c>
      <c r="G142" s="232">
        <v>549.52</v>
      </c>
      <c r="H142" s="256">
        <f t="shared" si="8"/>
        <v>109.91</v>
      </c>
    </row>
    <row r="143" ht="14.1" customHeight="1" spans="1:8">
      <c r="A143" s="229">
        <v>2060102</v>
      </c>
      <c r="B143" s="230" t="s">
        <v>41</v>
      </c>
      <c r="C143" s="231">
        <v>3647.81</v>
      </c>
      <c r="D143" s="231">
        <v>3647.81</v>
      </c>
      <c r="E143" s="231">
        <v>4138.09</v>
      </c>
      <c r="F143" s="231">
        <f t="shared" si="7"/>
        <v>113.44</v>
      </c>
      <c r="G143" s="232">
        <v>1674.64</v>
      </c>
      <c r="H143" s="256">
        <f t="shared" si="8"/>
        <v>247.1</v>
      </c>
    </row>
    <row r="144" ht="14.1" customHeight="1" spans="1:8">
      <c r="A144" s="229">
        <v>2060199</v>
      </c>
      <c r="B144" s="230" t="s">
        <v>127</v>
      </c>
      <c r="C144" s="231">
        <v>344.63</v>
      </c>
      <c r="D144" s="231">
        <v>344.63</v>
      </c>
      <c r="E144" s="231">
        <v>222.06</v>
      </c>
      <c r="F144" s="231">
        <f t="shared" si="7"/>
        <v>64.43</v>
      </c>
      <c r="G144" s="232">
        <v>171.11</v>
      </c>
      <c r="H144" s="256">
        <f t="shared" si="8"/>
        <v>129.78</v>
      </c>
    </row>
    <row r="145" ht="14.1" customHeight="1" spans="1:8">
      <c r="A145" s="229">
        <v>20604</v>
      </c>
      <c r="B145" s="230" t="s">
        <v>128</v>
      </c>
      <c r="C145" s="231">
        <v>5500</v>
      </c>
      <c r="D145" s="231">
        <v>5500</v>
      </c>
      <c r="E145" s="231">
        <v>5500</v>
      </c>
      <c r="F145" s="231">
        <f t="shared" si="7"/>
        <v>100</v>
      </c>
      <c r="G145" s="232">
        <v>5508.74</v>
      </c>
      <c r="H145" s="256">
        <f t="shared" si="8"/>
        <v>99.84</v>
      </c>
    </row>
    <row r="146" ht="14.1" customHeight="1" spans="1:8">
      <c r="A146" s="229">
        <v>2060499</v>
      </c>
      <c r="B146" s="230" t="s">
        <v>129</v>
      </c>
      <c r="C146" s="231">
        <v>5500</v>
      </c>
      <c r="D146" s="231">
        <v>5500</v>
      </c>
      <c r="E146" s="231">
        <v>5500</v>
      </c>
      <c r="F146" s="231">
        <f t="shared" si="7"/>
        <v>100</v>
      </c>
      <c r="G146" s="232">
        <v>5508.74</v>
      </c>
      <c r="H146" s="256">
        <f t="shared" si="8"/>
        <v>99.84</v>
      </c>
    </row>
    <row r="147" ht="14.1" customHeight="1" spans="1:8">
      <c r="A147" s="229">
        <v>20605</v>
      </c>
      <c r="B147" s="230" t="s">
        <v>130</v>
      </c>
      <c r="C147" s="231">
        <v>101.3</v>
      </c>
      <c r="D147" s="231">
        <v>101.3</v>
      </c>
      <c r="E147" s="231">
        <v>95.15</v>
      </c>
      <c r="F147" s="231">
        <f t="shared" si="7"/>
        <v>93.93</v>
      </c>
      <c r="G147" s="232">
        <v>80.74</v>
      </c>
      <c r="H147" s="256">
        <f t="shared" si="8"/>
        <v>117.85</v>
      </c>
    </row>
    <row r="148" ht="14.1" customHeight="1" spans="1:8">
      <c r="A148" s="229">
        <v>2060501</v>
      </c>
      <c r="B148" s="230" t="s">
        <v>131</v>
      </c>
      <c r="C148" s="231">
        <v>101.3</v>
      </c>
      <c r="D148" s="231">
        <v>101.3</v>
      </c>
      <c r="E148" s="231">
        <v>95.15</v>
      </c>
      <c r="F148" s="231">
        <f t="shared" si="7"/>
        <v>93.93</v>
      </c>
      <c r="G148" s="232">
        <v>80.74</v>
      </c>
      <c r="H148" s="256">
        <f t="shared" si="8"/>
        <v>117.85</v>
      </c>
    </row>
    <row r="149" ht="14.1" customHeight="1" spans="1:8">
      <c r="A149" s="229">
        <v>20607</v>
      </c>
      <c r="B149" s="230" t="s">
        <v>132</v>
      </c>
      <c r="C149" s="231">
        <v>1924.48</v>
      </c>
      <c r="D149" s="231">
        <v>1924.48</v>
      </c>
      <c r="E149" s="231">
        <v>1823.11</v>
      </c>
      <c r="F149" s="231">
        <f t="shared" si="7"/>
        <v>94.73</v>
      </c>
      <c r="G149" s="232">
        <v>2071.66</v>
      </c>
      <c r="H149" s="256">
        <f t="shared" si="8"/>
        <v>88</v>
      </c>
    </row>
    <row r="150" ht="14.1" customHeight="1" spans="1:8">
      <c r="A150" s="229">
        <v>2060701</v>
      </c>
      <c r="B150" s="230" t="s">
        <v>131</v>
      </c>
      <c r="C150" s="231">
        <v>296.08</v>
      </c>
      <c r="D150" s="231">
        <v>296.08</v>
      </c>
      <c r="E150" s="231">
        <v>283.6</v>
      </c>
      <c r="F150" s="231">
        <f t="shared" si="7"/>
        <v>95.78</v>
      </c>
      <c r="G150" s="232">
        <v>287.02</v>
      </c>
      <c r="H150" s="256">
        <f t="shared" si="8"/>
        <v>98.81</v>
      </c>
    </row>
    <row r="151" ht="14.1" customHeight="1" spans="1:8">
      <c r="A151" s="229">
        <v>2060702</v>
      </c>
      <c r="B151" s="230" t="s">
        <v>133</v>
      </c>
      <c r="C151" s="231">
        <v>1573</v>
      </c>
      <c r="D151" s="231">
        <v>1573</v>
      </c>
      <c r="E151" s="231">
        <v>1484.52</v>
      </c>
      <c r="F151" s="231">
        <f t="shared" si="7"/>
        <v>94.38</v>
      </c>
      <c r="G151" s="232">
        <v>1726.07</v>
      </c>
      <c r="H151" s="256">
        <f t="shared" si="8"/>
        <v>86.01</v>
      </c>
    </row>
    <row r="152" ht="14.1" customHeight="1" spans="1:8">
      <c r="A152" s="229">
        <v>2060704</v>
      </c>
      <c r="B152" s="230" t="s">
        <v>134</v>
      </c>
      <c r="C152" s="231">
        <v>29</v>
      </c>
      <c r="D152" s="231">
        <v>29</v>
      </c>
      <c r="E152" s="231">
        <v>28.99</v>
      </c>
      <c r="F152" s="231">
        <f t="shared" si="7"/>
        <v>99.97</v>
      </c>
      <c r="G152" s="232">
        <v>31.9</v>
      </c>
      <c r="H152" s="256">
        <f t="shared" si="8"/>
        <v>90.88</v>
      </c>
    </row>
    <row r="153" s="215" customFormat="1" ht="14.1" customHeight="1" spans="1:186">
      <c r="A153" s="229">
        <v>2060799</v>
      </c>
      <c r="B153" s="230" t="s">
        <v>135</v>
      </c>
      <c r="C153" s="231">
        <v>26.4</v>
      </c>
      <c r="D153" s="231">
        <v>26.4</v>
      </c>
      <c r="E153" s="231">
        <v>26</v>
      </c>
      <c r="F153" s="231">
        <f t="shared" si="7"/>
        <v>98.48</v>
      </c>
      <c r="G153" s="232">
        <v>26.68</v>
      </c>
      <c r="H153" s="256">
        <f t="shared" si="8"/>
        <v>97.45</v>
      </c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  <c r="DB153" s="213"/>
      <c r="DC153" s="213"/>
      <c r="DD153" s="213"/>
      <c r="DE153" s="213"/>
      <c r="DF153" s="213"/>
      <c r="DG153" s="213"/>
      <c r="DH153" s="213"/>
      <c r="DI153" s="213"/>
      <c r="DJ153" s="213"/>
      <c r="DK153" s="213"/>
      <c r="DL153" s="213"/>
      <c r="DM153" s="213"/>
      <c r="DN153" s="213"/>
      <c r="DO153" s="213"/>
      <c r="DP153" s="213"/>
      <c r="DQ153" s="213"/>
      <c r="DR153" s="213"/>
      <c r="DS153" s="213"/>
      <c r="DT153" s="213"/>
      <c r="DU153" s="213"/>
      <c r="DV153" s="213"/>
      <c r="DW153" s="213"/>
      <c r="DX153" s="213"/>
      <c r="DY153" s="213"/>
      <c r="DZ153" s="213"/>
      <c r="EA153" s="213"/>
      <c r="EB153" s="213"/>
      <c r="EC153" s="213"/>
      <c r="ED153" s="213"/>
      <c r="EE153" s="213"/>
      <c r="EF153" s="213"/>
      <c r="EG153" s="213"/>
      <c r="EH153" s="213"/>
      <c r="EI153" s="213"/>
      <c r="EJ153" s="213"/>
      <c r="EK153" s="213"/>
      <c r="EL153" s="213"/>
      <c r="EM153" s="213"/>
      <c r="EN153" s="213"/>
      <c r="EO153" s="213"/>
      <c r="EP153" s="213"/>
      <c r="EQ153" s="213"/>
      <c r="ER153" s="213"/>
      <c r="ES153" s="213"/>
      <c r="ET153" s="213"/>
      <c r="EU153" s="213"/>
      <c r="EV153" s="213"/>
      <c r="EW153" s="213"/>
      <c r="EX153" s="213"/>
      <c r="EY153" s="213"/>
      <c r="EZ153" s="213"/>
      <c r="FA153" s="213"/>
      <c r="FB153" s="213"/>
      <c r="FC153" s="213"/>
      <c r="FD153" s="213"/>
      <c r="FE153" s="213"/>
      <c r="FF153" s="213"/>
      <c r="FG153" s="213"/>
      <c r="FH153" s="213"/>
      <c r="FI153" s="213"/>
      <c r="FJ153" s="213"/>
      <c r="FK153" s="213"/>
      <c r="FL153" s="213"/>
      <c r="FM153" s="213"/>
      <c r="FN153" s="213"/>
      <c r="FO153" s="213"/>
      <c r="FP153" s="213"/>
      <c r="FQ153" s="213"/>
      <c r="FR153" s="213"/>
      <c r="FS153" s="213"/>
      <c r="FT153" s="213"/>
      <c r="FU153" s="213"/>
      <c r="FV153" s="213"/>
      <c r="FW153" s="213"/>
      <c r="FX153" s="213"/>
      <c r="FY153" s="213"/>
      <c r="FZ153" s="213"/>
      <c r="GA153" s="213"/>
      <c r="GB153" s="213"/>
      <c r="GC153" s="213"/>
      <c r="GD153" s="213"/>
    </row>
    <row r="154" ht="14.1" customHeight="1" spans="1:8">
      <c r="A154" s="229">
        <v>20699</v>
      </c>
      <c r="B154" s="230" t="s">
        <v>136</v>
      </c>
      <c r="C154" s="231">
        <v>35498.95</v>
      </c>
      <c r="D154" s="231">
        <v>35498.95</v>
      </c>
      <c r="E154" s="231">
        <v>38351.23</v>
      </c>
      <c r="F154" s="231">
        <f t="shared" si="7"/>
        <v>108.03</v>
      </c>
      <c r="G154" s="232">
        <v>34986.96</v>
      </c>
      <c r="H154" s="256">
        <f t="shared" si="8"/>
        <v>109.62</v>
      </c>
    </row>
    <row r="155" ht="14.1" customHeight="1" spans="1:8">
      <c r="A155" s="229">
        <v>2069999</v>
      </c>
      <c r="B155" s="230" t="s">
        <v>137</v>
      </c>
      <c r="C155" s="231">
        <v>35498.95</v>
      </c>
      <c r="D155" s="231">
        <v>35498.95</v>
      </c>
      <c r="E155" s="231">
        <v>38351.23</v>
      </c>
      <c r="F155" s="231">
        <f t="shared" si="7"/>
        <v>108.03</v>
      </c>
      <c r="G155" s="232">
        <v>34986.96</v>
      </c>
      <c r="H155" s="256">
        <f t="shared" si="8"/>
        <v>109.62</v>
      </c>
    </row>
    <row r="156" ht="14.1" customHeight="1" spans="1:8">
      <c r="A156" s="227">
        <v>207</v>
      </c>
      <c r="B156" s="228" t="s">
        <v>138</v>
      </c>
      <c r="C156" s="223">
        <f>11828.17+360</f>
        <v>12188.17</v>
      </c>
      <c r="D156" s="223">
        <f>11828.17+360</f>
        <v>12188.17</v>
      </c>
      <c r="E156" s="223">
        <v>11870.94</v>
      </c>
      <c r="F156" s="223">
        <f t="shared" si="7"/>
        <v>97.4</v>
      </c>
      <c r="G156" s="225">
        <v>11687.62</v>
      </c>
      <c r="H156" s="94">
        <f t="shared" si="8"/>
        <v>101.57</v>
      </c>
    </row>
    <row r="157" ht="14.1" customHeight="1" spans="1:8">
      <c r="A157" s="229">
        <v>20701</v>
      </c>
      <c r="B157" s="230" t="s">
        <v>139</v>
      </c>
      <c r="C157" s="231">
        <v>9021.79</v>
      </c>
      <c r="D157" s="231">
        <v>9021.79</v>
      </c>
      <c r="E157" s="231">
        <v>8756.45</v>
      </c>
      <c r="F157" s="231">
        <f t="shared" si="7"/>
        <v>97.06</v>
      </c>
      <c r="G157" s="232">
        <v>8905.41</v>
      </c>
      <c r="H157" s="256">
        <f t="shared" si="8"/>
        <v>98.33</v>
      </c>
    </row>
    <row r="158" ht="14.1" customHeight="1" spans="1:8">
      <c r="A158" s="229">
        <v>2070101</v>
      </c>
      <c r="B158" s="230" t="s">
        <v>40</v>
      </c>
      <c r="C158" s="231">
        <v>1444.61</v>
      </c>
      <c r="D158" s="231">
        <v>1444.61</v>
      </c>
      <c r="E158" s="231">
        <v>1464.13</v>
      </c>
      <c r="F158" s="231">
        <f t="shared" si="7"/>
        <v>101.35</v>
      </c>
      <c r="G158" s="232">
        <v>1256.43</v>
      </c>
      <c r="H158" s="256">
        <f t="shared" si="8"/>
        <v>116.53</v>
      </c>
    </row>
    <row r="159" ht="14.1" customHeight="1" spans="1:8">
      <c r="A159" s="229">
        <v>2070102</v>
      </c>
      <c r="B159" s="230" t="s">
        <v>41</v>
      </c>
      <c r="C159" s="231">
        <v>81.9</v>
      </c>
      <c r="D159" s="231">
        <v>81.9</v>
      </c>
      <c r="E159" s="231">
        <v>81.39</v>
      </c>
      <c r="F159" s="231">
        <f t="shared" si="7"/>
        <v>99.38</v>
      </c>
      <c r="G159" s="232">
        <v>85.89</v>
      </c>
      <c r="H159" s="256">
        <f t="shared" si="8"/>
        <v>94.76</v>
      </c>
    </row>
    <row r="160" ht="14.1" customHeight="1" spans="1:8">
      <c r="A160" s="229">
        <v>2070104</v>
      </c>
      <c r="B160" s="230" t="s">
        <v>140</v>
      </c>
      <c r="C160" s="231">
        <v>698.4</v>
      </c>
      <c r="D160" s="231">
        <v>698.4</v>
      </c>
      <c r="E160" s="231">
        <v>688.97</v>
      </c>
      <c r="F160" s="231">
        <f t="shared" si="7"/>
        <v>98.65</v>
      </c>
      <c r="G160" s="232">
        <v>596.23</v>
      </c>
      <c r="H160" s="256">
        <f t="shared" si="8"/>
        <v>115.55</v>
      </c>
    </row>
    <row r="161" ht="14.1" customHeight="1" spans="1:8">
      <c r="A161" s="229">
        <v>2070105</v>
      </c>
      <c r="B161" s="230" t="s">
        <v>141</v>
      </c>
      <c r="C161" s="231">
        <v>947.08</v>
      </c>
      <c r="D161" s="231">
        <v>947.08</v>
      </c>
      <c r="E161" s="231">
        <v>954.95</v>
      </c>
      <c r="F161" s="231">
        <f t="shared" si="7"/>
        <v>100.83</v>
      </c>
      <c r="G161" s="232">
        <v>805.8</v>
      </c>
      <c r="H161" s="256">
        <f t="shared" si="8"/>
        <v>118.51</v>
      </c>
    </row>
    <row r="162" s="214" customFormat="1" ht="14.1" customHeight="1" spans="1:186">
      <c r="A162" s="229">
        <v>2070109</v>
      </c>
      <c r="B162" s="230" t="s">
        <v>142</v>
      </c>
      <c r="C162" s="231">
        <v>5454.8</v>
      </c>
      <c r="D162" s="231">
        <v>5454.8</v>
      </c>
      <c r="E162" s="231">
        <v>5184.81</v>
      </c>
      <c r="F162" s="231">
        <f t="shared" si="7"/>
        <v>95.05</v>
      </c>
      <c r="G162" s="232">
        <v>5778.48</v>
      </c>
      <c r="H162" s="256">
        <f t="shared" si="8"/>
        <v>89.73</v>
      </c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8"/>
      <c r="DE162" s="188"/>
      <c r="DF162" s="188"/>
      <c r="DG162" s="188"/>
      <c r="DH162" s="188"/>
      <c r="DI162" s="188"/>
      <c r="DJ162" s="188"/>
      <c r="DK162" s="188"/>
      <c r="DL162" s="188"/>
      <c r="DM162" s="188"/>
      <c r="DN162" s="188"/>
      <c r="DO162" s="188"/>
      <c r="DP162" s="188"/>
      <c r="DQ162" s="188"/>
      <c r="DR162" s="188"/>
      <c r="DS162" s="188"/>
      <c r="DT162" s="188"/>
      <c r="DU162" s="188"/>
      <c r="DV162" s="188"/>
      <c r="DW162" s="188"/>
      <c r="DX162" s="188"/>
      <c r="DY162" s="188"/>
      <c r="DZ162" s="188"/>
      <c r="EA162" s="188"/>
      <c r="EB162" s="188"/>
      <c r="EC162" s="188"/>
      <c r="ED162" s="188"/>
      <c r="EE162" s="188"/>
      <c r="EF162" s="188"/>
      <c r="EG162" s="188"/>
      <c r="EH162" s="188"/>
      <c r="EI162" s="188"/>
      <c r="EJ162" s="188"/>
      <c r="EK162" s="188"/>
      <c r="EL162" s="188"/>
      <c r="EM162" s="188"/>
      <c r="EN162" s="188"/>
      <c r="EO162" s="188"/>
      <c r="EP162" s="188"/>
      <c r="EQ162" s="188"/>
      <c r="ER162" s="188"/>
      <c r="ES162" s="188"/>
      <c r="ET162" s="188"/>
      <c r="EU162" s="188"/>
      <c r="EV162" s="188"/>
      <c r="EW162" s="188"/>
      <c r="EX162" s="188"/>
      <c r="EY162" s="188"/>
      <c r="EZ162" s="188"/>
      <c r="FA162" s="188"/>
      <c r="FB162" s="188"/>
      <c r="FC162" s="188"/>
      <c r="FD162" s="188"/>
      <c r="FE162" s="188"/>
      <c r="FF162" s="188"/>
      <c r="FG162" s="188"/>
      <c r="FH162" s="188"/>
      <c r="FI162" s="188"/>
      <c r="FJ162" s="188"/>
      <c r="FK162" s="188"/>
      <c r="FL162" s="188"/>
      <c r="FM162" s="188"/>
      <c r="FN162" s="188"/>
      <c r="FO162" s="188"/>
      <c r="FP162" s="188"/>
      <c r="FQ162" s="188"/>
      <c r="FR162" s="188"/>
      <c r="FS162" s="188"/>
      <c r="FT162" s="188"/>
      <c r="FU162" s="188"/>
      <c r="FV162" s="188"/>
      <c r="FW162" s="188"/>
      <c r="FX162" s="188"/>
      <c r="FY162" s="188"/>
      <c r="FZ162" s="188"/>
      <c r="GA162" s="188"/>
      <c r="GB162" s="188"/>
      <c r="GC162" s="188"/>
      <c r="GD162" s="188"/>
    </row>
    <row r="163" ht="14.1" customHeight="1" spans="1:8">
      <c r="A163" s="229">
        <v>2070110</v>
      </c>
      <c r="B163" s="230" t="s">
        <v>143</v>
      </c>
      <c r="C163" s="231">
        <v>26</v>
      </c>
      <c r="D163" s="231">
        <v>26</v>
      </c>
      <c r="E163" s="231">
        <v>26</v>
      </c>
      <c r="F163" s="231">
        <f t="shared" si="7"/>
        <v>100</v>
      </c>
      <c r="G163" s="232">
        <v>29.82</v>
      </c>
      <c r="H163" s="256">
        <f t="shared" si="8"/>
        <v>87.19</v>
      </c>
    </row>
    <row r="164" ht="14.1" customHeight="1" spans="1:8">
      <c r="A164" s="229">
        <v>2070112</v>
      </c>
      <c r="B164" s="230" t="s">
        <v>144</v>
      </c>
      <c r="C164" s="231">
        <v>10</v>
      </c>
      <c r="D164" s="231">
        <v>10</v>
      </c>
      <c r="E164" s="231">
        <v>10</v>
      </c>
      <c r="F164" s="231">
        <f t="shared" si="7"/>
        <v>100</v>
      </c>
      <c r="G164" s="232">
        <v>10</v>
      </c>
      <c r="H164" s="256">
        <f t="shared" si="8"/>
        <v>100</v>
      </c>
    </row>
    <row r="165" ht="14.1" customHeight="1" spans="1:8">
      <c r="A165" s="229">
        <v>2070113</v>
      </c>
      <c r="B165" s="230" t="s">
        <v>145</v>
      </c>
      <c r="C165" s="231">
        <v>150</v>
      </c>
      <c r="D165" s="231">
        <v>150</v>
      </c>
      <c r="E165" s="231">
        <v>160.82</v>
      </c>
      <c r="F165" s="231">
        <f t="shared" si="7"/>
        <v>107.21</v>
      </c>
      <c r="G165" s="232">
        <v>170.52</v>
      </c>
      <c r="H165" s="256">
        <f t="shared" si="8"/>
        <v>94.31</v>
      </c>
    </row>
    <row r="166" ht="14.1" customHeight="1" spans="1:8">
      <c r="A166" s="229">
        <v>2070114</v>
      </c>
      <c r="B166" s="241" t="s">
        <v>146</v>
      </c>
      <c r="C166" s="231">
        <v>8</v>
      </c>
      <c r="D166" s="231">
        <v>8</v>
      </c>
      <c r="E166" s="231">
        <v>6.42</v>
      </c>
      <c r="F166" s="231">
        <f t="shared" si="7"/>
        <v>80.25</v>
      </c>
      <c r="G166" s="232">
        <v>9.6</v>
      </c>
      <c r="H166" s="256">
        <f t="shared" si="8"/>
        <v>66.88</v>
      </c>
    </row>
    <row r="167" ht="14.1" customHeight="1" spans="1:8">
      <c r="A167" s="229">
        <v>2070199</v>
      </c>
      <c r="B167" s="230" t="s">
        <v>147</v>
      </c>
      <c r="C167" s="231">
        <v>201</v>
      </c>
      <c r="D167" s="231">
        <v>201</v>
      </c>
      <c r="E167" s="231">
        <v>178.96</v>
      </c>
      <c r="F167" s="231">
        <f t="shared" si="7"/>
        <v>89.03</v>
      </c>
      <c r="G167" s="232">
        <v>162.65</v>
      </c>
      <c r="H167" s="256">
        <f t="shared" si="8"/>
        <v>110.03</v>
      </c>
    </row>
    <row r="168" ht="14.1" customHeight="1" spans="1:8">
      <c r="A168" s="229">
        <v>20702</v>
      </c>
      <c r="B168" s="230" t="s">
        <v>148</v>
      </c>
      <c r="C168" s="231">
        <v>89.44</v>
      </c>
      <c r="D168" s="231">
        <v>89.44</v>
      </c>
      <c r="E168" s="231">
        <v>95.86</v>
      </c>
      <c r="F168" s="231">
        <f t="shared" si="7"/>
        <v>107.18</v>
      </c>
      <c r="G168" s="232">
        <v>62.94</v>
      </c>
      <c r="H168" s="256">
        <f t="shared" si="8"/>
        <v>152.3</v>
      </c>
    </row>
    <row r="169" ht="14.1" customHeight="1" spans="1:8">
      <c r="A169" s="229">
        <v>2070204</v>
      </c>
      <c r="B169" s="230" t="s">
        <v>149</v>
      </c>
      <c r="C169" s="231">
        <v>89.44</v>
      </c>
      <c r="D169" s="231">
        <v>89.44</v>
      </c>
      <c r="E169" s="231">
        <v>95.86</v>
      </c>
      <c r="F169" s="231">
        <f t="shared" si="7"/>
        <v>107.18</v>
      </c>
      <c r="G169" s="232">
        <v>62.94</v>
      </c>
      <c r="H169" s="256">
        <f t="shared" si="8"/>
        <v>152.3</v>
      </c>
    </row>
    <row r="170" ht="14.1" customHeight="1" spans="1:8">
      <c r="A170" s="229">
        <v>20703</v>
      </c>
      <c r="B170" s="230" t="s">
        <v>150</v>
      </c>
      <c r="C170" s="231">
        <v>267.68</v>
      </c>
      <c r="D170" s="231">
        <v>267.68</v>
      </c>
      <c r="E170" s="231">
        <v>237.61</v>
      </c>
      <c r="F170" s="231">
        <f t="shared" si="7"/>
        <v>88.77</v>
      </c>
      <c r="G170" s="232">
        <v>319.04</v>
      </c>
      <c r="H170" s="256">
        <f t="shared" si="8"/>
        <v>74.48</v>
      </c>
    </row>
    <row r="171" ht="14.1" customHeight="1" spans="1:8">
      <c r="A171" s="229">
        <v>2070302</v>
      </c>
      <c r="B171" s="230" t="s">
        <v>41</v>
      </c>
      <c r="C171" s="231"/>
      <c r="D171" s="231"/>
      <c r="E171" s="231"/>
      <c r="F171" s="231"/>
      <c r="G171" s="232">
        <v>6.3</v>
      </c>
      <c r="H171" s="256"/>
    </row>
    <row r="172" ht="14.1" customHeight="1" spans="1:8">
      <c r="A172" s="229">
        <v>2070308</v>
      </c>
      <c r="B172" s="230" t="s">
        <v>151</v>
      </c>
      <c r="C172" s="231">
        <v>267.68</v>
      </c>
      <c r="D172" s="231">
        <v>267.68</v>
      </c>
      <c r="E172" s="231">
        <v>237.61</v>
      </c>
      <c r="F172" s="231">
        <f t="shared" ref="F172:F218" si="9">IF(D172=0,"",E172/D172*100)</f>
        <v>88.77</v>
      </c>
      <c r="G172" s="232">
        <v>312.74</v>
      </c>
      <c r="H172" s="256">
        <f t="shared" ref="H172:H218" si="10">IF(G172=0,"",E172/G172*100)</f>
        <v>75.98</v>
      </c>
    </row>
    <row r="173" ht="14.1" customHeight="1" spans="1:8">
      <c r="A173" s="229">
        <v>20706</v>
      </c>
      <c r="B173" s="230" t="s">
        <v>152</v>
      </c>
      <c r="C173" s="231">
        <v>360</v>
      </c>
      <c r="D173" s="231">
        <v>360</v>
      </c>
      <c r="E173" s="231">
        <v>324.12</v>
      </c>
      <c r="F173" s="231">
        <f t="shared" si="9"/>
        <v>90.03</v>
      </c>
      <c r="G173" s="232">
        <v>301.79</v>
      </c>
      <c r="H173" s="256">
        <f t="shared" si="10"/>
        <v>107.4</v>
      </c>
    </row>
    <row r="174" ht="14.1" customHeight="1" spans="1:8">
      <c r="A174" s="229">
        <v>2070604</v>
      </c>
      <c r="B174" s="230" t="s">
        <v>153</v>
      </c>
      <c r="C174" s="231">
        <v>360</v>
      </c>
      <c r="D174" s="231">
        <v>360</v>
      </c>
      <c r="E174" s="231">
        <v>324.12</v>
      </c>
      <c r="F174" s="231">
        <f t="shared" si="9"/>
        <v>90.03</v>
      </c>
      <c r="G174" s="232">
        <v>301.79</v>
      </c>
      <c r="H174" s="256">
        <f t="shared" si="10"/>
        <v>107.4</v>
      </c>
    </row>
    <row r="175" ht="14.1" customHeight="1" spans="1:8">
      <c r="A175" s="229">
        <v>20708</v>
      </c>
      <c r="B175" s="230" t="s">
        <v>154</v>
      </c>
      <c r="C175" s="231">
        <v>449</v>
      </c>
      <c r="D175" s="231">
        <v>449</v>
      </c>
      <c r="E175" s="231">
        <v>468.62</v>
      </c>
      <c r="F175" s="231">
        <f t="shared" si="9"/>
        <v>104.37</v>
      </c>
      <c r="G175" s="232">
        <v>179.23</v>
      </c>
      <c r="H175" s="256">
        <f t="shared" si="10"/>
        <v>261.46</v>
      </c>
    </row>
    <row r="176" ht="14.1" customHeight="1" spans="1:8">
      <c r="A176" s="229">
        <v>2070804</v>
      </c>
      <c r="B176" s="241" t="s">
        <v>155</v>
      </c>
      <c r="C176" s="231">
        <v>259</v>
      </c>
      <c r="D176" s="231">
        <v>259</v>
      </c>
      <c r="E176" s="231">
        <v>245.11</v>
      </c>
      <c r="F176" s="231">
        <f t="shared" si="9"/>
        <v>94.64</v>
      </c>
      <c r="G176" s="232">
        <v>179.23</v>
      </c>
      <c r="H176" s="256">
        <f t="shared" si="10"/>
        <v>136.76</v>
      </c>
    </row>
    <row r="177" s="215" customFormat="1" ht="14.1" customHeight="1" spans="1:186">
      <c r="A177" s="229">
        <v>2070899</v>
      </c>
      <c r="B177" s="241" t="s">
        <v>156</v>
      </c>
      <c r="C177" s="231">
        <v>190</v>
      </c>
      <c r="D177" s="231">
        <v>190</v>
      </c>
      <c r="E177" s="231">
        <v>223.51</v>
      </c>
      <c r="F177" s="231">
        <f t="shared" si="9"/>
        <v>117.64</v>
      </c>
      <c r="G177" s="232"/>
      <c r="H177" s="256" t="str">
        <f t="shared" si="10"/>
        <v/>
      </c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3"/>
      <c r="EJ177" s="213"/>
      <c r="EK177" s="213"/>
      <c r="EL177" s="213"/>
      <c r="EM177" s="213"/>
      <c r="EN177" s="213"/>
      <c r="EO177" s="213"/>
      <c r="EP177" s="213"/>
      <c r="EQ177" s="213"/>
      <c r="ER177" s="213"/>
      <c r="ES177" s="213"/>
      <c r="ET177" s="213"/>
      <c r="EU177" s="213"/>
      <c r="EV177" s="213"/>
      <c r="EW177" s="213"/>
      <c r="EX177" s="213"/>
      <c r="EY177" s="213"/>
      <c r="EZ177" s="213"/>
      <c r="FA177" s="213"/>
      <c r="FB177" s="213"/>
      <c r="FC177" s="213"/>
      <c r="FD177" s="213"/>
      <c r="FE177" s="213"/>
      <c r="FF177" s="213"/>
      <c r="FG177" s="213"/>
      <c r="FH177" s="213"/>
      <c r="FI177" s="213"/>
      <c r="FJ177" s="213"/>
      <c r="FK177" s="213"/>
      <c r="FL177" s="213"/>
      <c r="FM177" s="213"/>
      <c r="FN177" s="213"/>
      <c r="FO177" s="213"/>
      <c r="FP177" s="213"/>
      <c r="FQ177" s="213"/>
      <c r="FR177" s="213"/>
      <c r="FS177" s="213"/>
      <c r="FT177" s="213"/>
      <c r="FU177" s="213"/>
      <c r="FV177" s="213"/>
      <c r="FW177" s="213"/>
      <c r="FX177" s="213"/>
      <c r="FY177" s="213"/>
      <c r="FZ177" s="213"/>
      <c r="GA177" s="213"/>
      <c r="GB177" s="213"/>
      <c r="GC177" s="213"/>
      <c r="GD177" s="213"/>
    </row>
    <row r="178" ht="14.1" customHeight="1" spans="1:8">
      <c r="A178" s="229">
        <v>20799</v>
      </c>
      <c r="B178" s="230" t="s">
        <v>157</v>
      </c>
      <c r="C178" s="231">
        <v>2000.26</v>
      </c>
      <c r="D178" s="231">
        <v>2000.26</v>
      </c>
      <c r="E178" s="231">
        <v>1988.28</v>
      </c>
      <c r="F178" s="231">
        <f t="shared" si="9"/>
        <v>99.4</v>
      </c>
      <c r="G178" s="232">
        <v>1919.22</v>
      </c>
      <c r="H178" s="256">
        <f t="shared" si="10"/>
        <v>103.6</v>
      </c>
    </row>
    <row r="179" ht="14.1" customHeight="1" spans="1:8">
      <c r="A179" s="229">
        <v>2079999</v>
      </c>
      <c r="B179" s="230" t="s">
        <v>158</v>
      </c>
      <c r="C179" s="231">
        <v>2000.26</v>
      </c>
      <c r="D179" s="231">
        <v>2000.26</v>
      </c>
      <c r="E179" s="231">
        <v>1988.28</v>
      </c>
      <c r="F179" s="231">
        <f t="shared" si="9"/>
        <v>99.4</v>
      </c>
      <c r="G179" s="232">
        <v>1919.22</v>
      </c>
      <c r="H179" s="256">
        <f t="shared" si="10"/>
        <v>103.6</v>
      </c>
    </row>
    <row r="180" ht="14.1" customHeight="1" spans="1:8">
      <c r="A180" s="227">
        <v>208</v>
      </c>
      <c r="B180" s="228" t="s">
        <v>159</v>
      </c>
      <c r="C180" s="223">
        <f>132779.74+2000</f>
        <v>134779.74</v>
      </c>
      <c r="D180" s="223">
        <f>132779.74+2000</f>
        <v>134779.74</v>
      </c>
      <c r="E180" s="223">
        <v>126216.36</v>
      </c>
      <c r="F180" s="223">
        <f t="shared" si="9"/>
        <v>93.65</v>
      </c>
      <c r="G180" s="225">
        <v>124091.99</v>
      </c>
      <c r="H180" s="94">
        <f t="shared" si="10"/>
        <v>101.71</v>
      </c>
    </row>
    <row r="181" ht="14.1" customHeight="1" spans="1:8">
      <c r="A181" s="229">
        <v>20801</v>
      </c>
      <c r="B181" s="230" t="s">
        <v>160</v>
      </c>
      <c r="C181" s="231">
        <f>31268.51+2000</f>
        <v>33268.51</v>
      </c>
      <c r="D181" s="231">
        <f>31268.51+2000</f>
        <v>33268.51</v>
      </c>
      <c r="E181" s="231">
        <v>28463.83</v>
      </c>
      <c r="F181" s="231">
        <f t="shared" si="9"/>
        <v>85.56</v>
      </c>
      <c r="G181" s="232">
        <v>28767.97</v>
      </c>
      <c r="H181" s="256">
        <f t="shared" si="10"/>
        <v>98.94</v>
      </c>
    </row>
    <row r="182" ht="14.1" customHeight="1" spans="1:8">
      <c r="A182" s="229">
        <v>2080101</v>
      </c>
      <c r="B182" s="230" t="s">
        <v>40</v>
      </c>
      <c r="C182" s="231">
        <v>652.08</v>
      </c>
      <c r="D182" s="231">
        <v>652.08</v>
      </c>
      <c r="E182" s="231">
        <v>653.38</v>
      </c>
      <c r="F182" s="231">
        <f t="shared" si="9"/>
        <v>100.2</v>
      </c>
      <c r="G182" s="232">
        <v>678.8</v>
      </c>
      <c r="H182" s="256">
        <f t="shared" si="10"/>
        <v>96.26</v>
      </c>
    </row>
    <row r="183" s="213" customFormat="1" ht="14.1" customHeight="1" spans="1:8">
      <c r="A183" s="229">
        <v>2080102</v>
      </c>
      <c r="B183" s="230" t="s">
        <v>41</v>
      </c>
      <c r="C183" s="231">
        <v>4912.37</v>
      </c>
      <c r="D183" s="231">
        <v>4912.37</v>
      </c>
      <c r="E183" s="231">
        <v>4787.57</v>
      </c>
      <c r="F183" s="231">
        <f t="shared" si="9"/>
        <v>97.46</v>
      </c>
      <c r="G183" s="232">
        <v>8861</v>
      </c>
      <c r="H183" s="256">
        <f t="shared" si="10"/>
        <v>54.03</v>
      </c>
    </row>
    <row r="184" ht="14.1" customHeight="1" spans="1:8">
      <c r="A184" s="229">
        <v>2080104</v>
      </c>
      <c r="B184" s="230" t="s">
        <v>161</v>
      </c>
      <c r="C184" s="231">
        <v>462.58</v>
      </c>
      <c r="D184" s="231">
        <v>462.58</v>
      </c>
      <c r="E184" s="231">
        <v>448.23</v>
      </c>
      <c r="F184" s="231">
        <f t="shared" si="9"/>
        <v>96.9</v>
      </c>
      <c r="G184" s="232">
        <v>363.97</v>
      </c>
      <c r="H184" s="256">
        <f t="shared" si="10"/>
        <v>123.15</v>
      </c>
    </row>
    <row r="185" ht="14.1" customHeight="1" spans="1:8">
      <c r="A185" s="229">
        <v>2080105</v>
      </c>
      <c r="B185" s="230" t="s">
        <v>162</v>
      </c>
      <c r="C185" s="231">
        <v>766.52</v>
      </c>
      <c r="D185" s="231">
        <v>766.52</v>
      </c>
      <c r="E185" s="231">
        <v>765.78</v>
      </c>
      <c r="F185" s="231">
        <f t="shared" si="9"/>
        <v>99.9</v>
      </c>
      <c r="G185" s="232">
        <v>721.54</v>
      </c>
      <c r="H185" s="256">
        <f t="shared" si="10"/>
        <v>106.13</v>
      </c>
    </row>
    <row r="186" ht="14.1" customHeight="1" spans="1:8">
      <c r="A186" s="229">
        <v>2080106</v>
      </c>
      <c r="B186" s="230" t="s">
        <v>163</v>
      </c>
      <c r="C186" s="231">
        <v>1223.33</v>
      </c>
      <c r="D186" s="231">
        <v>1223.33</v>
      </c>
      <c r="E186" s="231">
        <v>1147.9</v>
      </c>
      <c r="F186" s="231">
        <f t="shared" si="9"/>
        <v>93.83</v>
      </c>
      <c r="G186" s="232">
        <v>1094.06</v>
      </c>
      <c r="H186" s="256">
        <f t="shared" si="10"/>
        <v>104.92</v>
      </c>
    </row>
    <row r="187" ht="14.1" customHeight="1" spans="1:8">
      <c r="A187" s="229">
        <v>2080107</v>
      </c>
      <c r="B187" s="230" t="s">
        <v>164</v>
      </c>
      <c r="C187" s="231">
        <v>85</v>
      </c>
      <c r="D187" s="231">
        <v>85</v>
      </c>
      <c r="E187" s="231">
        <v>81.82</v>
      </c>
      <c r="F187" s="231">
        <f t="shared" si="9"/>
        <v>96.26</v>
      </c>
      <c r="G187" s="232"/>
      <c r="H187" s="256" t="str">
        <f t="shared" si="10"/>
        <v/>
      </c>
    </row>
    <row r="188" ht="14.1" customHeight="1" spans="1:8">
      <c r="A188" s="229">
        <v>2080109</v>
      </c>
      <c r="B188" s="230" t="s">
        <v>165</v>
      </c>
      <c r="C188" s="231">
        <v>298.14</v>
      </c>
      <c r="D188" s="231">
        <v>298.14</v>
      </c>
      <c r="E188" s="231">
        <v>342.48</v>
      </c>
      <c r="F188" s="231">
        <f t="shared" si="9"/>
        <v>114.87</v>
      </c>
      <c r="G188" s="232">
        <v>363.64</v>
      </c>
      <c r="H188" s="256">
        <f t="shared" si="10"/>
        <v>94.18</v>
      </c>
    </row>
    <row r="189" ht="14.1" customHeight="1" spans="1:8">
      <c r="A189" s="229">
        <v>2080112</v>
      </c>
      <c r="B189" s="230" t="s">
        <v>166</v>
      </c>
      <c r="C189" s="231">
        <v>100</v>
      </c>
      <c r="D189" s="231">
        <v>100</v>
      </c>
      <c r="E189" s="231">
        <v>100</v>
      </c>
      <c r="F189" s="231">
        <f t="shared" si="9"/>
        <v>100</v>
      </c>
      <c r="G189" s="232">
        <v>54.98</v>
      </c>
      <c r="H189" s="256">
        <f t="shared" si="10"/>
        <v>181.88</v>
      </c>
    </row>
    <row r="190" ht="14.1" customHeight="1" spans="1:8">
      <c r="A190" s="229">
        <v>2080199</v>
      </c>
      <c r="B190" s="230" t="s">
        <v>167</v>
      </c>
      <c r="C190" s="231">
        <f>22768.5+2000</f>
        <v>24768.5</v>
      </c>
      <c r="D190" s="231">
        <f>22768.5+2000</f>
        <v>24768.5</v>
      </c>
      <c r="E190" s="231">
        <v>20136.67</v>
      </c>
      <c r="F190" s="231">
        <f t="shared" si="9"/>
        <v>81.3</v>
      </c>
      <c r="G190" s="232">
        <v>16629.97</v>
      </c>
      <c r="H190" s="256">
        <f t="shared" si="10"/>
        <v>121.09</v>
      </c>
    </row>
    <row r="191" ht="14.1" customHeight="1" spans="1:8">
      <c r="A191" s="229">
        <v>20802</v>
      </c>
      <c r="B191" s="230" t="s">
        <v>168</v>
      </c>
      <c r="C191" s="231">
        <v>5557.07</v>
      </c>
      <c r="D191" s="231">
        <v>5557.07</v>
      </c>
      <c r="E191" s="231">
        <v>4382.51</v>
      </c>
      <c r="F191" s="231">
        <f t="shared" si="9"/>
        <v>78.86</v>
      </c>
      <c r="G191" s="232">
        <v>5207.17</v>
      </c>
      <c r="H191" s="256">
        <f t="shared" si="10"/>
        <v>84.16</v>
      </c>
    </row>
    <row r="192" ht="14.1" customHeight="1" spans="1:8">
      <c r="A192" s="229">
        <v>2080201</v>
      </c>
      <c r="B192" s="230" t="s">
        <v>40</v>
      </c>
      <c r="C192" s="231">
        <v>498.45</v>
      </c>
      <c r="D192" s="231">
        <v>498.45</v>
      </c>
      <c r="E192" s="231">
        <v>515.99</v>
      </c>
      <c r="F192" s="231">
        <f t="shared" si="9"/>
        <v>103.52</v>
      </c>
      <c r="G192" s="232">
        <v>704.36</v>
      </c>
      <c r="H192" s="256">
        <f t="shared" si="10"/>
        <v>73.26</v>
      </c>
    </row>
    <row r="193" ht="14.1" customHeight="1" spans="1:8">
      <c r="A193" s="229">
        <v>2080202</v>
      </c>
      <c r="B193" s="230" t="s">
        <v>41</v>
      </c>
      <c r="C193" s="231">
        <v>145</v>
      </c>
      <c r="D193" s="231">
        <v>145</v>
      </c>
      <c r="E193" s="231">
        <v>133</v>
      </c>
      <c r="F193" s="231">
        <f t="shared" si="9"/>
        <v>91.72</v>
      </c>
      <c r="G193" s="232">
        <v>111.64</v>
      </c>
      <c r="H193" s="256">
        <f t="shared" si="10"/>
        <v>119.13</v>
      </c>
    </row>
    <row r="194" ht="14.1" customHeight="1" spans="1:8">
      <c r="A194" s="229">
        <v>2080206</v>
      </c>
      <c r="B194" s="230" t="s">
        <v>169</v>
      </c>
      <c r="C194" s="231">
        <v>108</v>
      </c>
      <c r="D194" s="231">
        <v>108</v>
      </c>
      <c r="E194" s="231">
        <v>118.67</v>
      </c>
      <c r="F194" s="231">
        <f t="shared" si="9"/>
        <v>109.88</v>
      </c>
      <c r="G194" s="232">
        <v>103.9</v>
      </c>
      <c r="H194" s="256">
        <f t="shared" si="10"/>
        <v>114.22</v>
      </c>
    </row>
    <row r="195" ht="14.1" customHeight="1" spans="1:8">
      <c r="A195" s="229">
        <v>2080207</v>
      </c>
      <c r="B195" s="230" t="s">
        <v>170</v>
      </c>
      <c r="C195" s="231">
        <v>178.85</v>
      </c>
      <c r="D195" s="231">
        <v>178.85</v>
      </c>
      <c r="E195" s="231">
        <v>154.59</v>
      </c>
      <c r="F195" s="231">
        <f t="shared" si="9"/>
        <v>86.44</v>
      </c>
      <c r="G195" s="232">
        <v>157.44</v>
      </c>
      <c r="H195" s="256">
        <f t="shared" si="10"/>
        <v>98.19</v>
      </c>
    </row>
    <row r="196" ht="14.1" customHeight="1" spans="1:8">
      <c r="A196" s="229">
        <v>2080208</v>
      </c>
      <c r="B196" s="230" t="s">
        <v>171</v>
      </c>
      <c r="C196" s="231">
        <v>410.97</v>
      </c>
      <c r="D196" s="231">
        <v>410.97</v>
      </c>
      <c r="E196" s="231">
        <v>392.52</v>
      </c>
      <c r="F196" s="231">
        <f t="shared" si="9"/>
        <v>95.51</v>
      </c>
      <c r="G196" s="232">
        <v>246.35</v>
      </c>
      <c r="H196" s="256">
        <f t="shared" si="10"/>
        <v>159.33</v>
      </c>
    </row>
    <row r="197" ht="14.1" customHeight="1" spans="1:8">
      <c r="A197" s="229">
        <v>2080299</v>
      </c>
      <c r="B197" s="230" t="s">
        <v>172</v>
      </c>
      <c r="C197" s="231">
        <v>4215.8</v>
      </c>
      <c r="D197" s="231">
        <v>4215.8</v>
      </c>
      <c r="E197" s="231">
        <v>3067.75</v>
      </c>
      <c r="F197" s="231">
        <f t="shared" si="9"/>
        <v>72.77</v>
      </c>
      <c r="G197" s="232">
        <v>3883.48</v>
      </c>
      <c r="H197" s="256">
        <f t="shared" si="10"/>
        <v>78.99</v>
      </c>
    </row>
    <row r="198" ht="14.1" customHeight="1" spans="1:8">
      <c r="A198" s="229">
        <v>20805</v>
      </c>
      <c r="B198" s="230" t="s">
        <v>173</v>
      </c>
      <c r="C198" s="231">
        <v>29461.65</v>
      </c>
      <c r="D198" s="231">
        <v>29461.65</v>
      </c>
      <c r="E198" s="231">
        <v>30271.99</v>
      </c>
      <c r="F198" s="231">
        <f t="shared" si="9"/>
        <v>102.75</v>
      </c>
      <c r="G198" s="232">
        <v>35280.63</v>
      </c>
      <c r="H198" s="256">
        <f t="shared" si="10"/>
        <v>85.8</v>
      </c>
    </row>
    <row r="199" ht="14.1" customHeight="1" spans="1:8">
      <c r="A199" s="229">
        <v>2080501</v>
      </c>
      <c r="B199" s="230" t="s">
        <v>174</v>
      </c>
      <c r="C199" s="231">
        <v>2553.86</v>
      </c>
      <c r="D199" s="231">
        <v>2553.86</v>
      </c>
      <c r="E199" s="231">
        <v>3084.54</v>
      </c>
      <c r="F199" s="231">
        <f t="shared" si="9"/>
        <v>120.78</v>
      </c>
      <c r="G199" s="232">
        <v>3255.26</v>
      </c>
      <c r="H199" s="256">
        <f t="shared" si="10"/>
        <v>94.76</v>
      </c>
    </row>
    <row r="200" ht="14.1" customHeight="1" spans="1:8">
      <c r="A200" s="229">
        <v>2080502</v>
      </c>
      <c r="B200" s="230" t="s">
        <v>175</v>
      </c>
      <c r="C200" s="231">
        <v>3415.44</v>
      </c>
      <c r="D200" s="231">
        <v>3415.44</v>
      </c>
      <c r="E200" s="231">
        <v>3561.14</v>
      </c>
      <c r="F200" s="231">
        <f t="shared" si="9"/>
        <v>104.27</v>
      </c>
      <c r="G200" s="232">
        <v>3052.35</v>
      </c>
      <c r="H200" s="256">
        <f t="shared" si="10"/>
        <v>116.67</v>
      </c>
    </row>
    <row r="201" ht="14.1" customHeight="1" spans="1:8">
      <c r="A201" s="229">
        <v>2080503</v>
      </c>
      <c r="B201" s="230" t="s">
        <v>176</v>
      </c>
      <c r="C201" s="231">
        <v>243.75</v>
      </c>
      <c r="D201" s="231">
        <v>243.75</v>
      </c>
      <c r="E201" s="231">
        <v>244.98</v>
      </c>
      <c r="F201" s="231">
        <f t="shared" si="9"/>
        <v>100.5</v>
      </c>
      <c r="G201" s="232">
        <v>217.03</v>
      </c>
      <c r="H201" s="256">
        <f t="shared" si="10"/>
        <v>112.88</v>
      </c>
    </row>
    <row r="202" ht="14.1" customHeight="1" spans="1:8">
      <c r="A202" s="229">
        <v>2080505</v>
      </c>
      <c r="B202" s="230" t="s">
        <v>177</v>
      </c>
      <c r="C202" s="231">
        <v>15509.37</v>
      </c>
      <c r="D202" s="231">
        <v>15509.37</v>
      </c>
      <c r="E202" s="231">
        <v>15593.58</v>
      </c>
      <c r="F202" s="231">
        <f t="shared" si="9"/>
        <v>100.54</v>
      </c>
      <c r="G202" s="232">
        <v>16491.05</v>
      </c>
      <c r="H202" s="256">
        <f t="shared" si="10"/>
        <v>94.56</v>
      </c>
    </row>
    <row r="203" ht="14.1" customHeight="1" spans="1:8">
      <c r="A203" s="229">
        <v>2080506</v>
      </c>
      <c r="B203" s="230" t="s">
        <v>178</v>
      </c>
      <c r="C203" s="231">
        <v>7704.02</v>
      </c>
      <c r="D203" s="231">
        <v>7704.02</v>
      </c>
      <c r="E203" s="231">
        <v>7756.52</v>
      </c>
      <c r="F203" s="231">
        <f t="shared" si="9"/>
        <v>100.68</v>
      </c>
      <c r="G203" s="232">
        <v>7186.72</v>
      </c>
      <c r="H203" s="256">
        <f t="shared" si="10"/>
        <v>107.93</v>
      </c>
    </row>
    <row r="204" ht="14.1" customHeight="1" spans="1:8">
      <c r="A204" s="203">
        <v>2080507</v>
      </c>
      <c r="B204" s="204" t="s">
        <v>179</v>
      </c>
      <c r="C204" s="231"/>
      <c r="D204" s="231"/>
      <c r="E204" s="231"/>
      <c r="F204" s="231" t="str">
        <f t="shared" si="9"/>
        <v/>
      </c>
      <c r="G204" s="232">
        <v>5000</v>
      </c>
      <c r="H204" s="256">
        <f t="shared" si="10"/>
        <v>0</v>
      </c>
    </row>
    <row r="205" ht="14.1" customHeight="1" spans="1:8">
      <c r="A205" s="229">
        <v>2080599</v>
      </c>
      <c r="B205" s="230" t="s">
        <v>180</v>
      </c>
      <c r="C205" s="231">
        <v>35.2</v>
      </c>
      <c r="D205" s="231">
        <v>35.2</v>
      </c>
      <c r="E205" s="231">
        <v>31.22</v>
      </c>
      <c r="F205" s="231">
        <f t="shared" si="9"/>
        <v>88.69</v>
      </c>
      <c r="G205" s="232">
        <v>78.22</v>
      </c>
      <c r="H205" s="256">
        <f t="shared" si="10"/>
        <v>39.91</v>
      </c>
    </row>
    <row r="206" s="213" customFormat="1" ht="14.1" customHeight="1" spans="1:8">
      <c r="A206" s="229">
        <v>20807</v>
      </c>
      <c r="B206" s="230" t="s">
        <v>181</v>
      </c>
      <c r="C206" s="231">
        <v>3527.77</v>
      </c>
      <c r="D206" s="231">
        <v>3527.77</v>
      </c>
      <c r="E206" s="231">
        <v>2635.73</v>
      </c>
      <c r="F206" s="231">
        <f t="shared" si="9"/>
        <v>74.71</v>
      </c>
      <c r="G206" s="232">
        <v>2838.86</v>
      </c>
      <c r="H206" s="256">
        <f t="shared" si="10"/>
        <v>92.84</v>
      </c>
    </row>
    <row r="207" ht="14.1" customHeight="1" spans="1:8">
      <c r="A207" s="229">
        <v>2080704</v>
      </c>
      <c r="B207" s="230" t="s">
        <v>182</v>
      </c>
      <c r="C207" s="231">
        <v>420</v>
      </c>
      <c r="D207" s="231">
        <v>420</v>
      </c>
      <c r="E207" s="231">
        <v>251.49</v>
      </c>
      <c r="F207" s="231">
        <f t="shared" si="9"/>
        <v>59.88</v>
      </c>
      <c r="G207" s="232">
        <v>360.08</v>
      </c>
      <c r="H207" s="256">
        <f t="shared" si="10"/>
        <v>69.84</v>
      </c>
    </row>
    <row r="208" ht="14.1" customHeight="1" spans="1:8">
      <c r="A208" s="229">
        <v>2080705</v>
      </c>
      <c r="B208" s="230" t="s">
        <v>183</v>
      </c>
      <c r="C208" s="231">
        <v>2424.28</v>
      </c>
      <c r="D208" s="231">
        <v>2424.28</v>
      </c>
      <c r="E208" s="231">
        <v>1954.62</v>
      </c>
      <c r="F208" s="231">
        <f t="shared" si="9"/>
        <v>80.63</v>
      </c>
      <c r="G208" s="232">
        <v>1918.5</v>
      </c>
      <c r="H208" s="256">
        <f t="shared" si="10"/>
        <v>101.88</v>
      </c>
    </row>
    <row r="209" ht="14.1" customHeight="1" spans="1:8">
      <c r="A209" s="229">
        <v>2080799</v>
      </c>
      <c r="B209" s="230" t="s">
        <v>184</v>
      </c>
      <c r="C209" s="231">
        <v>683.49</v>
      </c>
      <c r="D209" s="231">
        <v>683.49</v>
      </c>
      <c r="E209" s="231">
        <v>429.62</v>
      </c>
      <c r="F209" s="231">
        <f t="shared" si="9"/>
        <v>62.86</v>
      </c>
      <c r="G209" s="232">
        <v>560.28</v>
      </c>
      <c r="H209" s="256">
        <f t="shared" si="10"/>
        <v>76.68</v>
      </c>
    </row>
    <row r="210" s="213" customFormat="1" ht="14.1" customHeight="1" spans="1:8">
      <c r="A210" s="229">
        <v>20808</v>
      </c>
      <c r="B210" s="230" t="s">
        <v>185</v>
      </c>
      <c r="C210" s="231">
        <v>4401.5</v>
      </c>
      <c r="D210" s="231">
        <v>4401.5</v>
      </c>
      <c r="E210" s="231">
        <v>4334.17</v>
      </c>
      <c r="F210" s="231">
        <f t="shared" si="9"/>
        <v>98.47</v>
      </c>
      <c r="G210" s="232">
        <v>4209.89</v>
      </c>
      <c r="H210" s="256">
        <f t="shared" si="10"/>
        <v>102.95</v>
      </c>
    </row>
    <row r="211" ht="14.1" customHeight="1" spans="1:8">
      <c r="A211" s="229">
        <v>2080801</v>
      </c>
      <c r="B211" s="230" t="s">
        <v>186</v>
      </c>
      <c r="C211" s="231">
        <v>1000</v>
      </c>
      <c r="D211" s="231">
        <v>1000</v>
      </c>
      <c r="E211" s="231">
        <v>998.57</v>
      </c>
      <c r="F211" s="231">
        <f t="shared" si="9"/>
        <v>99.86</v>
      </c>
      <c r="G211" s="232">
        <v>985.04</v>
      </c>
      <c r="H211" s="256">
        <f t="shared" si="10"/>
        <v>101.37</v>
      </c>
    </row>
    <row r="212" ht="14.1" customHeight="1" spans="1:8">
      <c r="A212" s="229">
        <v>2080802</v>
      </c>
      <c r="B212" s="230" t="s">
        <v>187</v>
      </c>
      <c r="C212" s="231">
        <v>1600</v>
      </c>
      <c r="D212" s="231">
        <v>1600</v>
      </c>
      <c r="E212" s="231">
        <v>1600</v>
      </c>
      <c r="F212" s="231">
        <f t="shared" si="9"/>
        <v>100</v>
      </c>
      <c r="G212" s="232">
        <v>1470</v>
      </c>
      <c r="H212" s="256">
        <f t="shared" si="10"/>
        <v>108.84</v>
      </c>
    </row>
    <row r="213" ht="14.1" customHeight="1" spans="1:8">
      <c r="A213" s="229">
        <v>2080805</v>
      </c>
      <c r="B213" s="230" t="s">
        <v>188</v>
      </c>
      <c r="C213" s="231">
        <v>1200</v>
      </c>
      <c r="D213" s="231">
        <v>1200</v>
      </c>
      <c r="E213" s="231">
        <v>1199.81</v>
      </c>
      <c r="F213" s="231">
        <f t="shared" si="9"/>
        <v>99.98</v>
      </c>
      <c r="G213" s="232">
        <v>1169.04</v>
      </c>
      <c r="H213" s="256">
        <f t="shared" si="10"/>
        <v>102.63</v>
      </c>
    </row>
    <row r="214" ht="14.1" customHeight="1" spans="1:8">
      <c r="A214" s="229">
        <v>2080899</v>
      </c>
      <c r="B214" s="230" t="s">
        <v>189</v>
      </c>
      <c r="C214" s="231">
        <v>601.5</v>
      </c>
      <c r="D214" s="231">
        <v>601.5</v>
      </c>
      <c r="E214" s="231">
        <v>535.79</v>
      </c>
      <c r="F214" s="231">
        <f t="shared" si="9"/>
        <v>89.08</v>
      </c>
      <c r="G214" s="232">
        <v>585.81</v>
      </c>
      <c r="H214" s="256">
        <f t="shared" si="10"/>
        <v>91.46</v>
      </c>
    </row>
    <row r="215" ht="14.1" customHeight="1" spans="1:8">
      <c r="A215" s="229">
        <v>20809</v>
      </c>
      <c r="B215" s="230" t="s">
        <v>190</v>
      </c>
      <c r="C215" s="231">
        <v>1930</v>
      </c>
      <c r="D215" s="231">
        <v>1930</v>
      </c>
      <c r="E215" s="231">
        <v>1931.88</v>
      </c>
      <c r="F215" s="231">
        <f t="shared" si="9"/>
        <v>100.1</v>
      </c>
      <c r="G215" s="232">
        <v>1681.81</v>
      </c>
      <c r="H215" s="256">
        <f t="shared" si="10"/>
        <v>114.87</v>
      </c>
    </row>
    <row r="216" ht="14.1" customHeight="1" spans="1:8">
      <c r="A216" s="229">
        <v>2080901</v>
      </c>
      <c r="B216" s="230" t="s">
        <v>191</v>
      </c>
      <c r="C216" s="231">
        <v>923</v>
      </c>
      <c r="D216" s="231">
        <v>923</v>
      </c>
      <c r="E216" s="231">
        <v>924.88</v>
      </c>
      <c r="F216" s="231">
        <f t="shared" si="9"/>
        <v>100.2</v>
      </c>
      <c r="G216" s="232">
        <v>922.36</v>
      </c>
      <c r="H216" s="256">
        <f t="shared" si="10"/>
        <v>100.27</v>
      </c>
    </row>
    <row r="217" ht="14.1" customHeight="1" spans="1:8">
      <c r="A217" s="229">
        <v>2080902</v>
      </c>
      <c r="B217" s="230" t="s">
        <v>192</v>
      </c>
      <c r="C217" s="231">
        <v>790</v>
      </c>
      <c r="D217" s="231">
        <v>790</v>
      </c>
      <c r="E217" s="231">
        <v>790</v>
      </c>
      <c r="F217" s="231">
        <f t="shared" si="9"/>
        <v>100</v>
      </c>
      <c r="G217" s="232">
        <v>511.67</v>
      </c>
      <c r="H217" s="256">
        <f t="shared" si="10"/>
        <v>154.4</v>
      </c>
    </row>
    <row r="218" ht="14.1" customHeight="1" spans="1:8">
      <c r="A218" s="229">
        <v>2080904</v>
      </c>
      <c r="B218" s="230" t="s">
        <v>193</v>
      </c>
      <c r="C218" s="231">
        <v>217</v>
      </c>
      <c r="D218" s="231">
        <v>217</v>
      </c>
      <c r="E218" s="231">
        <v>217</v>
      </c>
      <c r="F218" s="231">
        <f t="shared" si="9"/>
        <v>100</v>
      </c>
      <c r="G218" s="232">
        <v>217</v>
      </c>
      <c r="H218" s="256">
        <f t="shared" si="10"/>
        <v>100</v>
      </c>
    </row>
    <row r="219" ht="14.1" customHeight="1" spans="1:8">
      <c r="A219" s="229">
        <v>2080999</v>
      </c>
      <c r="B219" s="230" t="s">
        <v>194</v>
      </c>
      <c r="C219" s="231"/>
      <c r="D219" s="231"/>
      <c r="E219" s="231"/>
      <c r="F219" s="231"/>
      <c r="G219" s="232">
        <v>30.77</v>
      </c>
      <c r="H219" s="256"/>
    </row>
    <row r="220" s="213" customFormat="1" ht="14.1" customHeight="1" spans="1:8">
      <c r="A220" s="229">
        <v>20810</v>
      </c>
      <c r="B220" s="230" t="s">
        <v>195</v>
      </c>
      <c r="C220" s="231">
        <v>1884.06</v>
      </c>
      <c r="D220" s="231">
        <v>1884.06</v>
      </c>
      <c r="E220" s="231">
        <v>2684.41</v>
      </c>
      <c r="F220" s="231">
        <f t="shared" ref="F220:F283" si="11">IF(D220=0,"",E220/D220*100)</f>
        <v>142.48</v>
      </c>
      <c r="G220" s="232">
        <v>3648.45</v>
      </c>
      <c r="H220" s="256">
        <f t="shared" ref="H220:H283" si="12">IF(G220=0,"",E220/G220*100)</f>
        <v>73.58</v>
      </c>
    </row>
    <row r="221" ht="14.1" customHeight="1" spans="1:8">
      <c r="A221" s="229">
        <v>2081002</v>
      </c>
      <c r="B221" s="230" t="s">
        <v>196</v>
      </c>
      <c r="C221" s="231">
        <v>1522.2</v>
      </c>
      <c r="D221" s="231">
        <v>1522.2</v>
      </c>
      <c r="E221" s="231">
        <v>2387.93</v>
      </c>
      <c r="F221" s="231">
        <f t="shared" si="11"/>
        <v>156.87</v>
      </c>
      <c r="G221" s="232">
        <v>3295.5</v>
      </c>
      <c r="H221" s="256">
        <f t="shared" si="12"/>
        <v>72.46</v>
      </c>
    </row>
    <row r="222" ht="14.1" customHeight="1" spans="1:8">
      <c r="A222" s="229">
        <v>2081004</v>
      </c>
      <c r="B222" s="230" t="s">
        <v>197</v>
      </c>
      <c r="C222" s="231">
        <v>95</v>
      </c>
      <c r="D222" s="231">
        <v>95</v>
      </c>
      <c r="E222" s="231">
        <v>87.61</v>
      </c>
      <c r="F222" s="231">
        <f t="shared" si="11"/>
        <v>92.22</v>
      </c>
      <c r="G222" s="232">
        <v>216.01</v>
      </c>
      <c r="H222" s="256">
        <f t="shared" si="12"/>
        <v>40.56</v>
      </c>
    </row>
    <row r="223" ht="14.1" customHeight="1" spans="1:8">
      <c r="A223" s="229">
        <v>2081005</v>
      </c>
      <c r="B223" s="230" t="s">
        <v>198</v>
      </c>
      <c r="C223" s="231">
        <v>154.86</v>
      </c>
      <c r="D223" s="231">
        <v>154.86</v>
      </c>
      <c r="E223" s="231">
        <v>139.39</v>
      </c>
      <c r="F223" s="231">
        <f t="shared" si="11"/>
        <v>90.01</v>
      </c>
      <c r="G223" s="232">
        <v>136.94</v>
      </c>
      <c r="H223" s="256">
        <f t="shared" si="12"/>
        <v>101.79</v>
      </c>
    </row>
    <row r="224" ht="14.1" customHeight="1" spans="1:8">
      <c r="A224" s="229">
        <v>2081006</v>
      </c>
      <c r="B224" s="230" t="s">
        <v>199</v>
      </c>
      <c r="C224" s="231">
        <v>112</v>
      </c>
      <c r="D224" s="231">
        <v>112</v>
      </c>
      <c r="E224" s="231">
        <v>69.49</v>
      </c>
      <c r="F224" s="231">
        <f t="shared" si="11"/>
        <v>62.04</v>
      </c>
      <c r="G224" s="232"/>
      <c r="H224" s="256" t="str">
        <f t="shared" si="12"/>
        <v/>
      </c>
    </row>
    <row r="225" ht="14.1" customHeight="1" spans="1:8">
      <c r="A225" s="229">
        <v>20811</v>
      </c>
      <c r="B225" s="230" t="s">
        <v>200</v>
      </c>
      <c r="C225" s="231">
        <v>6459.97</v>
      </c>
      <c r="D225" s="231">
        <v>6459.97</v>
      </c>
      <c r="E225" s="231">
        <v>6297.52</v>
      </c>
      <c r="F225" s="231">
        <f t="shared" si="11"/>
        <v>97.49</v>
      </c>
      <c r="G225" s="232">
        <v>6240.01</v>
      </c>
      <c r="H225" s="256">
        <f t="shared" si="12"/>
        <v>100.92</v>
      </c>
    </row>
    <row r="226" ht="14.1" customHeight="1" spans="1:8">
      <c r="A226" s="229">
        <v>2081101</v>
      </c>
      <c r="B226" s="230" t="s">
        <v>40</v>
      </c>
      <c r="C226" s="231">
        <v>403.43</v>
      </c>
      <c r="D226" s="231">
        <v>403.43</v>
      </c>
      <c r="E226" s="231">
        <v>412.32</v>
      </c>
      <c r="F226" s="231">
        <f t="shared" si="11"/>
        <v>102.2</v>
      </c>
      <c r="G226" s="232">
        <v>359.48</v>
      </c>
      <c r="H226" s="256">
        <f t="shared" si="12"/>
        <v>114.7</v>
      </c>
    </row>
    <row r="227" ht="14.1" customHeight="1" spans="1:8">
      <c r="A227" s="229">
        <v>2081104</v>
      </c>
      <c r="B227" s="230" t="s">
        <v>201</v>
      </c>
      <c r="C227" s="231">
        <v>672.8</v>
      </c>
      <c r="D227" s="231">
        <v>672.8</v>
      </c>
      <c r="E227" s="231">
        <v>683.73</v>
      </c>
      <c r="F227" s="231">
        <f t="shared" si="11"/>
        <v>101.62</v>
      </c>
      <c r="G227" s="232">
        <v>669.17</v>
      </c>
      <c r="H227" s="256">
        <f t="shared" si="12"/>
        <v>102.18</v>
      </c>
    </row>
    <row r="228" ht="14.1" customHeight="1" spans="1:8">
      <c r="A228" s="229">
        <v>2081105</v>
      </c>
      <c r="B228" s="230" t="s">
        <v>202</v>
      </c>
      <c r="C228" s="231">
        <v>23</v>
      </c>
      <c r="D228" s="231">
        <v>23</v>
      </c>
      <c r="E228" s="231">
        <v>260.67</v>
      </c>
      <c r="F228" s="231">
        <f t="shared" si="11"/>
        <v>1133.35</v>
      </c>
      <c r="G228" s="232">
        <v>40.17</v>
      </c>
      <c r="H228" s="256">
        <f t="shared" si="12"/>
        <v>648.92</v>
      </c>
    </row>
    <row r="229" ht="14.1" customHeight="1" spans="1:8">
      <c r="A229" s="229">
        <v>2081106</v>
      </c>
      <c r="B229" s="230" t="s">
        <v>203</v>
      </c>
      <c r="C229" s="231">
        <v>1</v>
      </c>
      <c r="D229" s="231">
        <v>1</v>
      </c>
      <c r="E229" s="231">
        <v>1</v>
      </c>
      <c r="F229" s="231">
        <f t="shared" si="11"/>
        <v>100</v>
      </c>
      <c r="G229" s="232">
        <v>2.7</v>
      </c>
      <c r="H229" s="256">
        <f t="shared" si="12"/>
        <v>37.04</v>
      </c>
    </row>
    <row r="230" ht="14.1" customHeight="1" spans="1:8">
      <c r="A230" s="229">
        <v>2081107</v>
      </c>
      <c r="B230" s="230" t="s">
        <v>204</v>
      </c>
      <c r="C230" s="231">
        <v>2000</v>
      </c>
      <c r="D230" s="231">
        <v>2000</v>
      </c>
      <c r="E230" s="231">
        <v>1353.06</v>
      </c>
      <c r="F230" s="231">
        <f t="shared" si="11"/>
        <v>67.65</v>
      </c>
      <c r="G230" s="232">
        <v>1665.1</v>
      </c>
      <c r="H230" s="256">
        <f t="shared" si="12"/>
        <v>81.26</v>
      </c>
    </row>
    <row r="231" ht="14.1" customHeight="1" spans="1:8">
      <c r="A231" s="229">
        <v>2081199</v>
      </c>
      <c r="B231" s="241" t="s">
        <v>205</v>
      </c>
      <c r="C231" s="231">
        <v>3359.74</v>
      </c>
      <c r="D231" s="231">
        <v>3359.74</v>
      </c>
      <c r="E231" s="231">
        <v>3586.74</v>
      </c>
      <c r="F231" s="231">
        <f t="shared" si="11"/>
        <v>106.76</v>
      </c>
      <c r="G231" s="232">
        <v>3503.41</v>
      </c>
      <c r="H231" s="256">
        <f t="shared" si="12"/>
        <v>102.38</v>
      </c>
    </row>
    <row r="232" ht="14.1" customHeight="1" spans="1:8">
      <c r="A232" s="229">
        <v>20816</v>
      </c>
      <c r="B232" s="230" t="s">
        <v>206</v>
      </c>
      <c r="C232" s="231">
        <v>203.81</v>
      </c>
      <c r="D232" s="231">
        <v>203.81</v>
      </c>
      <c r="E232" s="231">
        <v>189.36</v>
      </c>
      <c r="F232" s="231">
        <f t="shared" si="11"/>
        <v>92.91</v>
      </c>
      <c r="G232" s="232">
        <v>167.31</v>
      </c>
      <c r="H232" s="256">
        <f t="shared" si="12"/>
        <v>113.18</v>
      </c>
    </row>
    <row r="233" ht="14.1" customHeight="1" spans="1:8">
      <c r="A233" s="229">
        <v>2081601</v>
      </c>
      <c r="B233" s="230" t="s">
        <v>40</v>
      </c>
      <c r="C233" s="231">
        <v>143.01</v>
      </c>
      <c r="D233" s="231">
        <v>143.01</v>
      </c>
      <c r="E233" s="231">
        <v>137.86</v>
      </c>
      <c r="F233" s="231">
        <f t="shared" si="11"/>
        <v>96.4</v>
      </c>
      <c r="G233" s="232">
        <v>109.31</v>
      </c>
      <c r="H233" s="256">
        <f t="shared" si="12"/>
        <v>126.12</v>
      </c>
    </row>
    <row r="234" ht="14.1" customHeight="1" spans="1:8">
      <c r="A234" s="229">
        <v>2081602</v>
      </c>
      <c r="B234" s="230" t="s">
        <v>41</v>
      </c>
      <c r="C234" s="231">
        <v>28</v>
      </c>
      <c r="D234" s="231">
        <v>28</v>
      </c>
      <c r="E234" s="231">
        <v>28</v>
      </c>
      <c r="F234" s="231">
        <f t="shared" si="11"/>
        <v>100</v>
      </c>
      <c r="G234" s="232">
        <v>40</v>
      </c>
      <c r="H234" s="256">
        <f t="shared" si="12"/>
        <v>70</v>
      </c>
    </row>
    <row r="235" ht="14.1" customHeight="1" spans="1:8">
      <c r="A235" s="229">
        <v>2081699</v>
      </c>
      <c r="B235" s="230" t="s">
        <v>207</v>
      </c>
      <c r="C235" s="231">
        <v>32.8</v>
      </c>
      <c r="D235" s="231">
        <v>32.8</v>
      </c>
      <c r="E235" s="231">
        <v>23.5</v>
      </c>
      <c r="F235" s="231">
        <f t="shared" si="11"/>
        <v>71.65</v>
      </c>
      <c r="G235" s="232">
        <v>18</v>
      </c>
      <c r="H235" s="256">
        <f t="shared" si="12"/>
        <v>130.56</v>
      </c>
    </row>
    <row r="236" ht="14.1" customHeight="1" spans="1:8">
      <c r="A236" s="229">
        <v>20819</v>
      </c>
      <c r="B236" s="230" t="s">
        <v>208</v>
      </c>
      <c r="C236" s="231">
        <v>5706</v>
      </c>
      <c r="D236" s="231">
        <v>5706</v>
      </c>
      <c r="E236" s="231">
        <v>4066.22</v>
      </c>
      <c r="F236" s="231">
        <f t="shared" si="11"/>
        <v>71.26</v>
      </c>
      <c r="G236" s="232">
        <v>5211.91</v>
      </c>
      <c r="H236" s="256">
        <f t="shared" si="12"/>
        <v>78.02</v>
      </c>
    </row>
    <row r="237" ht="14.1" customHeight="1" spans="1:8">
      <c r="A237" s="229">
        <v>2081901</v>
      </c>
      <c r="B237" s="230" t="s">
        <v>209</v>
      </c>
      <c r="C237" s="231">
        <v>3306</v>
      </c>
      <c r="D237" s="231">
        <v>3306</v>
      </c>
      <c r="E237" s="231">
        <v>2304.75</v>
      </c>
      <c r="F237" s="231">
        <f t="shared" si="11"/>
        <v>69.71</v>
      </c>
      <c r="G237" s="232">
        <v>2985.24</v>
      </c>
      <c r="H237" s="256">
        <f t="shared" si="12"/>
        <v>77.2</v>
      </c>
    </row>
    <row r="238" ht="14.1" customHeight="1" spans="1:8">
      <c r="A238" s="229">
        <v>2081902</v>
      </c>
      <c r="B238" s="230" t="s">
        <v>210</v>
      </c>
      <c r="C238" s="231">
        <v>2400</v>
      </c>
      <c r="D238" s="231">
        <v>2400</v>
      </c>
      <c r="E238" s="231">
        <v>1761.48</v>
      </c>
      <c r="F238" s="231">
        <f t="shared" si="11"/>
        <v>73.4</v>
      </c>
      <c r="G238" s="232">
        <v>2226.67</v>
      </c>
      <c r="H238" s="256">
        <f t="shared" si="12"/>
        <v>79.11</v>
      </c>
    </row>
    <row r="239" ht="14.1" customHeight="1" spans="1:8">
      <c r="A239" s="229">
        <v>20820</v>
      </c>
      <c r="B239" s="230" t="s">
        <v>211</v>
      </c>
      <c r="C239" s="231">
        <v>271.95</v>
      </c>
      <c r="D239" s="231">
        <v>271.95</v>
      </c>
      <c r="E239" s="231">
        <v>279.82</v>
      </c>
      <c r="F239" s="231">
        <f t="shared" si="11"/>
        <v>102.89</v>
      </c>
      <c r="G239" s="232">
        <v>298.06</v>
      </c>
      <c r="H239" s="256">
        <f t="shared" si="12"/>
        <v>93.88</v>
      </c>
    </row>
    <row r="240" ht="14.1" customHeight="1" spans="1:8">
      <c r="A240" s="229">
        <v>2082001</v>
      </c>
      <c r="B240" s="230" t="s">
        <v>212</v>
      </c>
      <c r="C240" s="231">
        <v>260</v>
      </c>
      <c r="D240" s="231">
        <v>260</v>
      </c>
      <c r="E240" s="231">
        <v>270.35</v>
      </c>
      <c r="F240" s="231">
        <f t="shared" si="11"/>
        <v>103.98</v>
      </c>
      <c r="G240" s="232">
        <v>287.83</v>
      </c>
      <c r="H240" s="256">
        <f t="shared" si="12"/>
        <v>93.93</v>
      </c>
    </row>
    <row r="241" ht="14.1" customHeight="1" spans="1:8">
      <c r="A241" s="229">
        <v>2082002</v>
      </c>
      <c r="B241" s="230" t="s">
        <v>213</v>
      </c>
      <c r="C241" s="231">
        <v>11.95</v>
      </c>
      <c r="D241" s="231">
        <v>11.95</v>
      </c>
      <c r="E241" s="231">
        <v>9.46</v>
      </c>
      <c r="F241" s="231">
        <f t="shared" si="11"/>
        <v>79.16</v>
      </c>
      <c r="G241" s="232">
        <v>10.23</v>
      </c>
      <c r="H241" s="256">
        <f t="shared" si="12"/>
        <v>92.47</v>
      </c>
    </row>
    <row r="242" ht="14.1" customHeight="1" spans="1:8">
      <c r="A242" s="229">
        <v>20821</v>
      </c>
      <c r="B242" s="230" t="s">
        <v>214</v>
      </c>
      <c r="C242" s="231">
        <v>30</v>
      </c>
      <c r="D242" s="231">
        <v>30</v>
      </c>
      <c r="E242" s="231">
        <v>27.56</v>
      </c>
      <c r="F242" s="231">
        <f t="shared" si="11"/>
        <v>91.87</v>
      </c>
      <c r="G242" s="232">
        <v>25.1</v>
      </c>
      <c r="H242" s="256">
        <f t="shared" si="12"/>
        <v>109.8</v>
      </c>
    </row>
    <row r="243" ht="14.1" customHeight="1" spans="1:8">
      <c r="A243" s="229">
        <v>2082101</v>
      </c>
      <c r="B243" s="230" t="s">
        <v>215</v>
      </c>
      <c r="C243" s="231">
        <v>30</v>
      </c>
      <c r="D243" s="231">
        <v>30</v>
      </c>
      <c r="E243" s="231">
        <v>27.56</v>
      </c>
      <c r="F243" s="231">
        <f t="shared" si="11"/>
        <v>91.87</v>
      </c>
      <c r="G243" s="232">
        <v>25.1</v>
      </c>
      <c r="H243" s="256">
        <f t="shared" si="12"/>
        <v>109.8</v>
      </c>
    </row>
    <row r="244" ht="14.1" customHeight="1" spans="1:8">
      <c r="A244" s="229">
        <v>20825</v>
      </c>
      <c r="B244" s="230" t="s">
        <v>216</v>
      </c>
      <c r="C244" s="231">
        <v>1285.05</v>
      </c>
      <c r="D244" s="231">
        <v>1285.05</v>
      </c>
      <c r="E244" s="231">
        <v>1219.37</v>
      </c>
      <c r="F244" s="231">
        <f t="shared" si="11"/>
        <v>94.89</v>
      </c>
      <c r="G244" s="232">
        <v>705.83</v>
      </c>
      <c r="H244" s="256">
        <f t="shared" si="12"/>
        <v>172.76</v>
      </c>
    </row>
    <row r="245" ht="14.1" customHeight="1" spans="1:8">
      <c r="A245" s="229">
        <v>2082501</v>
      </c>
      <c r="B245" s="230" t="s">
        <v>217</v>
      </c>
      <c r="C245" s="231">
        <v>1053.05</v>
      </c>
      <c r="D245" s="231">
        <v>1053.05</v>
      </c>
      <c r="E245" s="231">
        <v>1013.75</v>
      </c>
      <c r="F245" s="231">
        <f t="shared" si="11"/>
        <v>96.27</v>
      </c>
      <c r="G245" s="232">
        <v>697.74</v>
      </c>
      <c r="H245" s="256">
        <f t="shared" si="12"/>
        <v>145.29</v>
      </c>
    </row>
    <row r="246" ht="14.1" customHeight="1" spans="1:8">
      <c r="A246" s="229">
        <v>2082502</v>
      </c>
      <c r="B246" s="230" t="s">
        <v>218</v>
      </c>
      <c r="C246" s="231">
        <v>232</v>
      </c>
      <c r="D246" s="231">
        <v>232</v>
      </c>
      <c r="E246" s="231">
        <v>205.62</v>
      </c>
      <c r="F246" s="231">
        <f t="shared" si="11"/>
        <v>88.63</v>
      </c>
      <c r="G246" s="232">
        <v>8.08</v>
      </c>
      <c r="H246" s="256">
        <f t="shared" si="12"/>
        <v>2544.8</v>
      </c>
    </row>
    <row r="247" ht="14.1" customHeight="1" spans="1:8">
      <c r="A247" s="229">
        <v>20826</v>
      </c>
      <c r="B247" s="230" t="s">
        <v>219</v>
      </c>
      <c r="C247" s="231">
        <v>8445</v>
      </c>
      <c r="D247" s="231">
        <v>8445</v>
      </c>
      <c r="E247" s="231">
        <v>8502.32</v>
      </c>
      <c r="F247" s="231">
        <f t="shared" si="11"/>
        <v>100.68</v>
      </c>
      <c r="G247" s="232">
        <v>4691.45</v>
      </c>
      <c r="H247" s="256">
        <f t="shared" si="12"/>
        <v>181.23</v>
      </c>
    </row>
    <row r="248" ht="14.1" customHeight="1" spans="1:8">
      <c r="A248" s="229">
        <v>2082602</v>
      </c>
      <c r="B248" s="230" t="s">
        <v>220</v>
      </c>
      <c r="C248" s="231">
        <v>8445</v>
      </c>
      <c r="D248" s="231">
        <v>8445</v>
      </c>
      <c r="E248" s="231">
        <v>8502.32</v>
      </c>
      <c r="F248" s="231">
        <f t="shared" si="11"/>
        <v>100.68</v>
      </c>
      <c r="G248" s="232">
        <v>4691.45</v>
      </c>
      <c r="H248" s="256">
        <f t="shared" si="12"/>
        <v>181.23</v>
      </c>
    </row>
    <row r="249" ht="14.1" customHeight="1" spans="1:8">
      <c r="A249" s="229">
        <v>20827</v>
      </c>
      <c r="B249" s="230" t="s">
        <v>221</v>
      </c>
      <c r="C249" s="231">
        <v>162.57</v>
      </c>
      <c r="D249" s="231">
        <v>162.57</v>
      </c>
      <c r="E249" s="231">
        <v>342.58</v>
      </c>
      <c r="F249" s="231">
        <f t="shared" si="11"/>
        <v>210.73</v>
      </c>
      <c r="G249" s="258">
        <v>144</v>
      </c>
      <c r="H249" s="256">
        <f t="shared" si="12"/>
        <v>237.9</v>
      </c>
    </row>
    <row r="250" ht="14.1" customHeight="1" spans="1:8">
      <c r="A250" s="229">
        <v>2082799</v>
      </c>
      <c r="B250" s="230" t="s">
        <v>222</v>
      </c>
      <c r="C250" s="231">
        <v>162.57</v>
      </c>
      <c r="D250" s="231">
        <v>162.57</v>
      </c>
      <c r="E250" s="231">
        <v>342.58</v>
      </c>
      <c r="F250" s="231">
        <f t="shared" si="11"/>
        <v>210.73</v>
      </c>
      <c r="G250" s="258">
        <v>144</v>
      </c>
      <c r="H250" s="256">
        <f t="shared" si="12"/>
        <v>237.9</v>
      </c>
    </row>
    <row r="251" s="213" customFormat="1" ht="14.1" customHeight="1" spans="1:8">
      <c r="A251" s="229">
        <v>20828</v>
      </c>
      <c r="B251" s="230" t="s">
        <v>223</v>
      </c>
      <c r="C251" s="231">
        <v>1474.03</v>
      </c>
      <c r="D251" s="231">
        <v>1474.03</v>
      </c>
      <c r="E251" s="231">
        <v>1345.93</v>
      </c>
      <c r="F251" s="231">
        <f t="shared" si="11"/>
        <v>91.31</v>
      </c>
      <c r="G251" s="232">
        <v>356.48</v>
      </c>
      <c r="H251" s="256">
        <f t="shared" si="12"/>
        <v>377.56</v>
      </c>
    </row>
    <row r="252" s="213" customFormat="1" ht="14.1" customHeight="1" spans="1:8">
      <c r="A252" s="229">
        <v>2082801</v>
      </c>
      <c r="B252" s="230" t="s">
        <v>224</v>
      </c>
      <c r="C252" s="231">
        <v>241.83</v>
      </c>
      <c r="D252" s="231">
        <v>241.83</v>
      </c>
      <c r="E252" s="231">
        <v>227.52</v>
      </c>
      <c r="F252" s="231">
        <f t="shared" si="11"/>
        <v>94.08</v>
      </c>
      <c r="G252" s="232">
        <v>48.56</v>
      </c>
      <c r="H252" s="256">
        <f t="shared" si="12"/>
        <v>468.53</v>
      </c>
    </row>
    <row r="253" s="213" customFormat="1" ht="14.1" customHeight="1" spans="1:8">
      <c r="A253" s="229">
        <v>2082802</v>
      </c>
      <c r="B253" s="230" t="s">
        <v>225</v>
      </c>
      <c r="C253" s="231">
        <v>78.1</v>
      </c>
      <c r="D253" s="231">
        <v>78.1</v>
      </c>
      <c r="E253" s="231">
        <v>77.89</v>
      </c>
      <c r="F253" s="231">
        <f t="shared" si="11"/>
        <v>99.73</v>
      </c>
      <c r="G253" s="232">
        <v>14.55</v>
      </c>
      <c r="H253" s="256">
        <f t="shared" si="12"/>
        <v>535.33</v>
      </c>
    </row>
    <row r="254" ht="14.1" customHeight="1" spans="1:8">
      <c r="A254" s="229">
        <v>2082804</v>
      </c>
      <c r="B254" s="230" t="s">
        <v>226</v>
      </c>
      <c r="C254" s="231">
        <v>1055</v>
      </c>
      <c r="D254" s="231">
        <v>1055</v>
      </c>
      <c r="E254" s="231">
        <v>936.24</v>
      </c>
      <c r="F254" s="231">
        <f t="shared" si="11"/>
        <v>88.74</v>
      </c>
      <c r="G254" s="232">
        <v>269.03</v>
      </c>
      <c r="H254" s="256">
        <f t="shared" si="12"/>
        <v>348.01</v>
      </c>
    </row>
    <row r="255" ht="14.1" customHeight="1" spans="1:8">
      <c r="A255" s="229">
        <v>2082850</v>
      </c>
      <c r="B255" s="230" t="s">
        <v>47</v>
      </c>
      <c r="C255" s="231">
        <v>99.1</v>
      </c>
      <c r="D255" s="231">
        <v>99.1</v>
      </c>
      <c r="E255" s="231">
        <v>104.28</v>
      </c>
      <c r="F255" s="231">
        <f t="shared" si="11"/>
        <v>105.23</v>
      </c>
      <c r="G255" s="232">
        <v>24.33</v>
      </c>
      <c r="H255" s="256">
        <f t="shared" si="12"/>
        <v>428.61</v>
      </c>
    </row>
    <row r="256" ht="14.1" customHeight="1" spans="1:8">
      <c r="A256" s="229">
        <v>20899</v>
      </c>
      <c r="B256" s="230" t="s">
        <v>227</v>
      </c>
      <c r="C256" s="231">
        <v>30710.8</v>
      </c>
      <c r="D256" s="231">
        <v>30710.8</v>
      </c>
      <c r="E256" s="231">
        <v>29241.14</v>
      </c>
      <c r="F256" s="231">
        <f t="shared" si="11"/>
        <v>95.21</v>
      </c>
      <c r="G256" s="232">
        <v>24617.06</v>
      </c>
      <c r="H256" s="256">
        <f t="shared" si="12"/>
        <v>118.78</v>
      </c>
    </row>
    <row r="257" ht="14.1" customHeight="1" spans="1:8">
      <c r="A257" s="229">
        <v>2089901</v>
      </c>
      <c r="B257" s="230" t="s">
        <v>228</v>
      </c>
      <c r="C257" s="231">
        <v>30710.8</v>
      </c>
      <c r="D257" s="231">
        <v>30710.8</v>
      </c>
      <c r="E257" s="231">
        <v>29241.14</v>
      </c>
      <c r="F257" s="231">
        <f t="shared" si="11"/>
        <v>95.21</v>
      </c>
      <c r="G257" s="232">
        <v>24617.06</v>
      </c>
      <c r="H257" s="256">
        <f t="shared" si="12"/>
        <v>118.78</v>
      </c>
    </row>
    <row r="258" s="215" customFormat="1" ht="14.1" customHeight="1" spans="1:186">
      <c r="A258" s="227">
        <v>210</v>
      </c>
      <c r="B258" s="228" t="s">
        <v>229</v>
      </c>
      <c r="C258" s="223">
        <f>84738.76-2000</f>
        <v>82738.76</v>
      </c>
      <c r="D258" s="223">
        <f>84738.76-2000</f>
        <v>82738.76</v>
      </c>
      <c r="E258" s="223">
        <v>83100</v>
      </c>
      <c r="F258" s="223">
        <f t="shared" si="11"/>
        <v>100.44</v>
      </c>
      <c r="G258" s="225">
        <v>73444.87</v>
      </c>
      <c r="H258" s="94">
        <f t="shared" si="12"/>
        <v>113.15</v>
      </c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13"/>
      <c r="AE258" s="213"/>
      <c r="AF258" s="213"/>
      <c r="AG258" s="213"/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  <c r="BI258" s="213"/>
      <c r="BJ258" s="213"/>
      <c r="BK258" s="213"/>
      <c r="BL258" s="213"/>
      <c r="BM258" s="213"/>
      <c r="BN258" s="213"/>
      <c r="BO258" s="213"/>
      <c r="BP258" s="213"/>
      <c r="BQ258" s="213"/>
      <c r="BR258" s="213"/>
      <c r="BS258" s="213"/>
      <c r="BT258" s="213"/>
      <c r="BU258" s="213"/>
      <c r="BV258" s="213"/>
      <c r="BW258" s="213"/>
      <c r="BX258" s="213"/>
      <c r="BY258" s="213"/>
      <c r="BZ258" s="213"/>
      <c r="CA258" s="213"/>
      <c r="CB258" s="213"/>
      <c r="CC258" s="213"/>
      <c r="CD258" s="213"/>
      <c r="CE258" s="213"/>
      <c r="CF258" s="213"/>
      <c r="CG258" s="213"/>
      <c r="CH258" s="213"/>
      <c r="CI258" s="213"/>
      <c r="CJ258" s="213"/>
      <c r="CK258" s="213"/>
      <c r="CL258" s="213"/>
      <c r="CM258" s="213"/>
      <c r="CN258" s="213"/>
      <c r="CO258" s="213"/>
      <c r="CP258" s="213"/>
      <c r="CQ258" s="213"/>
      <c r="CR258" s="213"/>
      <c r="CS258" s="213"/>
      <c r="CT258" s="213"/>
      <c r="CU258" s="213"/>
      <c r="CV258" s="213"/>
      <c r="CW258" s="213"/>
      <c r="CX258" s="213"/>
      <c r="CY258" s="213"/>
      <c r="CZ258" s="213"/>
      <c r="DA258" s="213"/>
      <c r="DB258" s="213"/>
      <c r="DC258" s="213"/>
      <c r="DD258" s="213"/>
      <c r="DE258" s="213"/>
      <c r="DF258" s="213"/>
      <c r="DG258" s="213"/>
      <c r="DH258" s="213"/>
      <c r="DI258" s="213"/>
      <c r="DJ258" s="213"/>
      <c r="DK258" s="213"/>
      <c r="DL258" s="213"/>
      <c r="DM258" s="213"/>
      <c r="DN258" s="213"/>
      <c r="DO258" s="213"/>
      <c r="DP258" s="213"/>
      <c r="DQ258" s="213"/>
      <c r="DR258" s="213"/>
      <c r="DS258" s="213"/>
      <c r="DT258" s="213"/>
      <c r="DU258" s="213"/>
      <c r="DV258" s="213"/>
      <c r="DW258" s="213"/>
      <c r="DX258" s="213"/>
      <c r="DY258" s="213"/>
      <c r="DZ258" s="213"/>
      <c r="EA258" s="213"/>
      <c r="EB258" s="213"/>
      <c r="EC258" s="213"/>
      <c r="ED258" s="213"/>
      <c r="EE258" s="213"/>
      <c r="EF258" s="213"/>
      <c r="EG258" s="213"/>
      <c r="EH258" s="213"/>
      <c r="EI258" s="213"/>
      <c r="EJ258" s="213"/>
      <c r="EK258" s="213"/>
      <c r="EL258" s="213"/>
      <c r="EM258" s="213"/>
      <c r="EN258" s="213"/>
      <c r="EO258" s="213"/>
      <c r="EP258" s="213"/>
      <c r="EQ258" s="213"/>
      <c r="ER258" s="213"/>
      <c r="ES258" s="213"/>
      <c r="ET258" s="213"/>
      <c r="EU258" s="213"/>
      <c r="EV258" s="213"/>
      <c r="EW258" s="213"/>
      <c r="EX258" s="213"/>
      <c r="EY258" s="213"/>
      <c r="EZ258" s="213"/>
      <c r="FA258" s="213"/>
      <c r="FB258" s="213"/>
      <c r="FC258" s="213"/>
      <c r="FD258" s="213"/>
      <c r="FE258" s="213"/>
      <c r="FF258" s="213"/>
      <c r="FG258" s="213"/>
      <c r="FH258" s="213"/>
      <c r="FI258" s="213"/>
      <c r="FJ258" s="213"/>
      <c r="FK258" s="213"/>
      <c r="FL258" s="213"/>
      <c r="FM258" s="213"/>
      <c r="FN258" s="213"/>
      <c r="FO258" s="213"/>
      <c r="FP258" s="213"/>
      <c r="FQ258" s="213"/>
      <c r="FR258" s="213"/>
      <c r="FS258" s="213"/>
      <c r="FT258" s="213"/>
      <c r="FU258" s="213"/>
      <c r="FV258" s="213"/>
      <c r="FW258" s="213"/>
      <c r="FX258" s="213"/>
      <c r="FY258" s="213"/>
      <c r="FZ258" s="213"/>
      <c r="GA258" s="213"/>
      <c r="GB258" s="213"/>
      <c r="GC258" s="213"/>
      <c r="GD258" s="213"/>
    </row>
    <row r="259" ht="14.1" customHeight="1" spans="1:8">
      <c r="A259" s="229">
        <v>21001</v>
      </c>
      <c r="B259" s="230" t="s">
        <v>230</v>
      </c>
      <c r="C259" s="231">
        <v>1153.44</v>
      </c>
      <c r="D259" s="231">
        <v>1153.44</v>
      </c>
      <c r="E259" s="231">
        <v>1069.34</v>
      </c>
      <c r="F259" s="231">
        <f t="shared" si="11"/>
        <v>92.71</v>
      </c>
      <c r="G259" s="232">
        <v>1699.34</v>
      </c>
      <c r="H259" s="256">
        <f t="shared" si="12"/>
        <v>62.93</v>
      </c>
    </row>
    <row r="260" ht="14.1" customHeight="1" spans="1:8">
      <c r="A260" s="229">
        <v>2100101</v>
      </c>
      <c r="B260" s="230" t="s">
        <v>40</v>
      </c>
      <c r="C260" s="231">
        <v>973.44</v>
      </c>
      <c r="D260" s="231">
        <v>973.44</v>
      </c>
      <c r="E260" s="231">
        <v>974.63</v>
      </c>
      <c r="F260" s="231">
        <f t="shared" si="11"/>
        <v>100.12</v>
      </c>
      <c r="G260" s="232">
        <v>1528.28</v>
      </c>
      <c r="H260" s="256">
        <f t="shared" si="12"/>
        <v>63.77</v>
      </c>
    </row>
    <row r="261" ht="14.1" customHeight="1" spans="1:8">
      <c r="A261" s="229">
        <v>2100102</v>
      </c>
      <c r="B261" s="230" t="s">
        <v>41</v>
      </c>
      <c r="C261" s="231">
        <v>180</v>
      </c>
      <c r="D261" s="231">
        <v>180</v>
      </c>
      <c r="E261" s="231">
        <v>94.71</v>
      </c>
      <c r="F261" s="231">
        <f t="shared" si="11"/>
        <v>52.62</v>
      </c>
      <c r="G261" s="232">
        <v>171.06</v>
      </c>
      <c r="H261" s="256">
        <f t="shared" si="12"/>
        <v>55.37</v>
      </c>
    </row>
    <row r="262" ht="14.1" customHeight="1" spans="1:8">
      <c r="A262" s="229">
        <v>21003</v>
      </c>
      <c r="B262" s="230" t="s">
        <v>231</v>
      </c>
      <c r="C262" s="231">
        <v>5292.54</v>
      </c>
      <c r="D262" s="231">
        <v>5292.54</v>
      </c>
      <c r="E262" s="231">
        <v>5247.54</v>
      </c>
      <c r="F262" s="231">
        <f t="shared" si="11"/>
        <v>99.15</v>
      </c>
      <c r="G262" s="232">
        <v>4792.85</v>
      </c>
      <c r="H262" s="256">
        <f t="shared" si="12"/>
        <v>109.49</v>
      </c>
    </row>
    <row r="263" s="213" customFormat="1" ht="14.1" customHeight="1" spans="1:8">
      <c r="A263" s="229">
        <v>2100301</v>
      </c>
      <c r="B263" s="230" t="s">
        <v>232</v>
      </c>
      <c r="C263" s="231">
        <v>5072.44</v>
      </c>
      <c r="D263" s="231">
        <v>5072.44</v>
      </c>
      <c r="E263" s="231">
        <v>5027.49</v>
      </c>
      <c r="F263" s="231">
        <f t="shared" si="11"/>
        <v>99.11</v>
      </c>
      <c r="G263" s="232">
        <v>4667.85</v>
      </c>
      <c r="H263" s="256">
        <f t="shared" si="12"/>
        <v>107.7</v>
      </c>
    </row>
    <row r="264" ht="14.1" customHeight="1" spans="1:8">
      <c r="A264" s="229">
        <v>2100399</v>
      </c>
      <c r="B264" s="230" t="s">
        <v>233</v>
      </c>
      <c r="C264" s="231">
        <v>220.1</v>
      </c>
      <c r="D264" s="231">
        <v>220.1</v>
      </c>
      <c r="E264" s="231">
        <v>220.04</v>
      </c>
      <c r="F264" s="231">
        <f t="shared" si="11"/>
        <v>99.97</v>
      </c>
      <c r="G264" s="232">
        <v>125</v>
      </c>
      <c r="H264" s="256">
        <f t="shared" si="12"/>
        <v>176.03</v>
      </c>
    </row>
    <row r="265" ht="14.1" customHeight="1" spans="1:8">
      <c r="A265" s="229">
        <v>21004</v>
      </c>
      <c r="B265" s="230" t="s">
        <v>234</v>
      </c>
      <c r="C265" s="231">
        <f>42316.82-2000</f>
        <v>40316.82</v>
      </c>
      <c r="D265" s="231">
        <f>42316.82-2000</f>
        <v>40316.82</v>
      </c>
      <c r="E265" s="231">
        <v>42022.76</v>
      </c>
      <c r="F265" s="231">
        <f t="shared" si="11"/>
        <v>104.23</v>
      </c>
      <c r="G265" s="232">
        <v>32461</v>
      </c>
      <c r="H265" s="256">
        <f t="shared" si="12"/>
        <v>129.46</v>
      </c>
    </row>
    <row r="266" ht="14.1" customHeight="1" spans="1:8">
      <c r="A266" s="229">
        <v>2100401</v>
      </c>
      <c r="B266" s="230" t="s">
        <v>235</v>
      </c>
      <c r="C266" s="231">
        <v>1419.78</v>
      </c>
      <c r="D266" s="231">
        <v>1419.78</v>
      </c>
      <c r="E266" s="231">
        <v>1421.6</v>
      </c>
      <c r="F266" s="231">
        <f t="shared" si="11"/>
        <v>100.13</v>
      </c>
      <c r="G266" s="232">
        <v>1768.05</v>
      </c>
      <c r="H266" s="256">
        <f t="shared" si="12"/>
        <v>80.4</v>
      </c>
    </row>
    <row r="267" ht="14.1" customHeight="1" spans="1:8">
      <c r="A267" s="229">
        <v>2100402</v>
      </c>
      <c r="B267" s="230" t="s">
        <v>236</v>
      </c>
      <c r="C267" s="231">
        <v>1359.27</v>
      </c>
      <c r="D267" s="231">
        <v>1359.27</v>
      </c>
      <c r="E267" s="231">
        <v>1356.79</v>
      </c>
      <c r="F267" s="231">
        <f t="shared" si="11"/>
        <v>99.82</v>
      </c>
      <c r="G267" s="232">
        <v>1236.67</v>
      </c>
      <c r="H267" s="256">
        <f t="shared" si="12"/>
        <v>109.71</v>
      </c>
    </row>
    <row r="268" ht="14.1" customHeight="1" spans="1:8">
      <c r="A268" s="229">
        <v>2100403</v>
      </c>
      <c r="B268" s="230" t="s">
        <v>237</v>
      </c>
      <c r="C268" s="231">
        <v>521.06</v>
      </c>
      <c r="D268" s="231">
        <v>521.06</v>
      </c>
      <c r="E268" s="231">
        <v>510.06</v>
      </c>
      <c r="F268" s="231">
        <f t="shared" si="11"/>
        <v>97.89</v>
      </c>
      <c r="G268" s="232">
        <v>437.71</v>
      </c>
      <c r="H268" s="256">
        <f t="shared" si="12"/>
        <v>116.53</v>
      </c>
    </row>
    <row r="269" ht="14.1" customHeight="1" spans="1:8">
      <c r="A269" s="229">
        <v>2100407</v>
      </c>
      <c r="B269" s="230" t="s">
        <v>238</v>
      </c>
      <c r="C269" s="231">
        <v>124.02</v>
      </c>
      <c r="D269" s="231">
        <v>124.02</v>
      </c>
      <c r="E269" s="231">
        <v>113.03</v>
      </c>
      <c r="F269" s="231">
        <f t="shared" si="11"/>
        <v>91.14</v>
      </c>
      <c r="G269" s="232">
        <v>108.24</v>
      </c>
      <c r="H269" s="256">
        <f t="shared" si="12"/>
        <v>104.43</v>
      </c>
    </row>
    <row r="270" ht="14.1" customHeight="1" spans="1:8">
      <c r="A270" s="229">
        <v>2100408</v>
      </c>
      <c r="B270" s="230" t="s">
        <v>239</v>
      </c>
      <c r="C270" s="231">
        <v>12069.25</v>
      </c>
      <c r="D270" s="231">
        <v>12069.25</v>
      </c>
      <c r="E270" s="231">
        <v>10560.74</v>
      </c>
      <c r="F270" s="231">
        <f t="shared" si="11"/>
        <v>87.5</v>
      </c>
      <c r="G270" s="232">
        <v>11671.35</v>
      </c>
      <c r="H270" s="256">
        <f t="shared" si="12"/>
        <v>90.48</v>
      </c>
    </row>
    <row r="271" ht="14.1" customHeight="1" spans="1:8">
      <c r="A271" s="203">
        <v>2100409</v>
      </c>
      <c r="B271" s="204" t="s">
        <v>240</v>
      </c>
      <c r="C271" s="231"/>
      <c r="D271" s="231"/>
      <c r="E271" s="231"/>
      <c r="F271" s="231" t="str">
        <f t="shared" si="11"/>
        <v/>
      </c>
      <c r="G271" s="232">
        <v>150.77</v>
      </c>
      <c r="H271" s="256">
        <f t="shared" si="12"/>
        <v>0</v>
      </c>
    </row>
    <row r="272" ht="14.1" customHeight="1" spans="1:8">
      <c r="A272" s="229">
        <v>2100410</v>
      </c>
      <c r="B272" s="230" t="s">
        <v>241</v>
      </c>
      <c r="C272" s="231">
        <f>8000+500</f>
        <v>8500</v>
      </c>
      <c r="D272" s="231">
        <f>8000+500</f>
        <v>8500</v>
      </c>
      <c r="E272" s="231">
        <v>8542.11</v>
      </c>
      <c r="F272" s="231">
        <f t="shared" si="11"/>
        <v>100.5</v>
      </c>
      <c r="G272" s="232"/>
      <c r="H272" s="256" t="str">
        <f t="shared" si="12"/>
        <v/>
      </c>
    </row>
    <row r="273" ht="14.1" customHeight="1" spans="1:8">
      <c r="A273" s="229">
        <v>2100499</v>
      </c>
      <c r="B273" s="241" t="s">
        <v>242</v>
      </c>
      <c r="C273" s="231">
        <f>18823.45-2500</f>
        <v>16323.45</v>
      </c>
      <c r="D273" s="231">
        <f>18823.45-2500</f>
        <v>16323.45</v>
      </c>
      <c r="E273" s="231">
        <v>19518.43</v>
      </c>
      <c r="F273" s="231">
        <f t="shared" si="11"/>
        <v>119.57</v>
      </c>
      <c r="G273" s="232">
        <v>17088.2</v>
      </c>
      <c r="H273" s="256">
        <f t="shared" si="12"/>
        <v>114.22</v>
      </c>
    </row>
    <row r="274" ht="14.1" customHeight="1" spans="1:8">
      <c r="A274" s="229">
        <v>21006</v>
      </c>
      <c r="B274" s="230" t="s">
        <v>243</v>
      </c>
      <c r="C274" s="231">
        <v>1626.02</v>
      </c>
      <c r="D274" s="231">
        <v>1626.02</v>
      </c>
      <c r="E274" s="231">
        <v>1626.02</v>
      </c>
      <c r="F274" s="231">
        <f t="shared" si="11"/>
        <v>100</v>
      </c>
      <c r="G274" s="232">
        <v>30</v>
      </c>
      <c r="H274" s="256">
        <f t="shared" si="12"/>
        <v>5420.07</v>
      </c>
    </row>
    <row r="275" ht="14.1" customHeight="1" spans="1:8">
      <c r="A275" s="229">
        <v>2100699</v>
      </c>
      <c r="B275" s="230" t="s">
        <v>244</v>
      </c>
      <c r="C275" s="231">
        <v>1626.02</v>
      </c>
      <c r="D275" s="231">
        <v>1626.02</v>
      </c>
      <c r="E275" s="231">
        <v>1626.02</v>
      </c>
      <c r="F275" s="231">
        <f t="shared" si="11"/>
        <v>100</v>
      </c>
      <c r="G275" s="232">
        <v>30</v>
      </c>
      <c r="H275" s="256">
        <f t="shared" si="12"/>
        <v>5420.07</v>
      </c>
    </row>
    <row r="276" s="213" customFormat="1" ht="14.1" customHeight="1" spans="1:8">
      <c r="A276" s="229">
        <v>21007</v>
      </c>
      <c r="B276" s="230" t="s">
        <v>245</v>
      </c>
      <c r="C276" s="231">
        <v>3024.36</v>
      </c>
      <c r="D276" s="231">
        <v>3024.36</v>
      </c>
      <c r="E276" s="231">
        <v>2974.73</v>
      </c>
      <c r="F276" s="231">
        <f t="shared" si="11"/>
        <v>98.36</v>
      </c>
      <c r="G276" s="232">
        <v>2709.74</v>
      </c>
      <c r="H276" s="256">
        <f t="shared" si="12"/>
        <v>109.78</v>
      </c>
    </row>
    <row r="277" ht="14.1" customHeight="1" spans="1:8">
      <c r="A277" s="229">
        <v>2100799</v>
      </c>
      <c r="B277" s="230" t="s">
        <v>246</v>
      </c>
      <c r="C277" s="231">
        <v>3024.36</v>
      </c>
      <c r="D277" s="231">
        <v>3024.36</v>
      </c>
      <c r="E277" s="231">
        <v>2974.73</v>
      </c>
      <c r="F277" s="231">
        <f t="shared" si="11"/>
        <v>98.36</v>
      </c>
      <c r="G277" s="232">
        <v>2709.74</v>
      </c>
      <c r="H277" s="256">
        <f t="shared" si="12"/>
        <v>109.78</v>
      </c>
    </row>
    <row r="278" s="213" customFormat="1" ht="14.1" customHeight="1" spans="1:8">
      <c r="A278" s="229">
        <v>21011</v>
      </c>
      <c r="B278" s="230" t="s">
        <v>247</v>
      </c>
      <c r="C278" s="231">
        <v>13410.84</v>
      </c>
      <c r="D278" s="231">
        <v>13410.84</v>
      </c>
      <c r="E278" s="231">
        <v>12681.49</v>
      </c>
      <c r="F278" s="231">
        <f t="shared" si="11"/>
        <v>94.56</v>
      </c>
      <c r="G278" s="232">
        <v>11398.46</v>
      </c>
      <c r="H278" s="256">
        <f t="shared" si="12"/>
        <v>111.26</v>
      </c>
    </row>
    <row r="279" ht="14.1" customHeight="1" spans="1:8">
      <c r="A279" s="229">
        <v>2101101</v>
      </c>
      <c r="B279" s="230" t="s">
        <v>248</v>
      </c>
      <c r="C279" s="231">
        <v>5528.18</v>
      </c>
      <c r="D279" s="231">
        <v>5528.18</v>
      </c>
      <c r="E279" s="231">
        <v>4608</v>
      </c>
      <c r="F279" s="231">
        <f t="shared" si="11"/>
        <v>83.35</v>
      </c>
      <c r="G279" s="232">
        <v>4556.35</v>
      </c>
      <c r="H279" s="256">
        <f t="shared" si="12"/>
        <v>101.13</v>
      </c>
    </row>
    <row r="280" s="213" customFormat="1" ht="14.1" customHeight="1" spans="1:8">
      <c r="A280" s="229">
        <v>2101102</v>
      </c>
      <c r="B280" s="230" t="s">
        <v>249</v>
      </c>
      <c r="C280" s="231">
        <v>7882.66</v>
      </c>
      <c r="D280" s="231">
        <v>7882.66</v>
      </c>
      <c r="E280" s="231">
        <v>8073.48</v>
      </c>
      <c r="F280" s="231">
        <f t="shared" si="11"/>
        <v>102.42</v>
      </c>
      <c r="G280" s="232">
        <v>6842.11</v>
      </c>
      <c r="H280" s="256">
        <f t="shared" si="12"/>
        <v>118</v>
      </c>
    </row>
    <row r="281" ht="14.1" customHeight="1" spans="1:8">
      <c r="A281" s="229">
        <v>21012</v>
      </c>
      <c r="B281" s="230" t="s">
        <v>250</v>
      </c>
      <c r="C281" s="231">
        <v>17000</v>
      </c>
      <c r="D281" s="231">
        <v>17000</v>
      </c>
      <c r="E281" s="231">
        <v>16542.65</v>
      </c>
      <c r="F281" s="231">
        <f t="shared" si="11"/>
        <v>97.31</v>
      </c>
      <c r="G281" s="232">
        <v>19455.5</v>
      </c>
      <c r="H281" s="256">
        <f t="shared" si="12"/>
        <v>85.03</v>
      </c>
    </row>
    <row r="282" ht="14.1" customHeight="1" spans="1:8">
      <c r="A282" s="229">
        <v>2101202</v>
      </c>
      <c r="B282" s="230" t="s">
        <v>251</v>
      </c>
      <c r="C282" s="231">
        <v>17000</v>
      </c>
      <c r="D282" s="231">
        <v>17000</v>
      </c>
      <c r="E282" s="231">
        <v>16542.65</v>
      </c>
      <c r="F282" s="231">
        <f t="shared" si="11"/>
        <v>97.31</v>
      </c>
      <c r="G282" s="232">
        <v>19455.5</v>
      </c>
      <c r="H282" s="256">
        <f t="shared" si="12"/>
        <v>85.03</v>
      </c>
    </row>
    <row r="283" ht="14.1" customHeight="1" spans="1:8">
      <c r="A283" s="229">
        <v>21013</v>
      </c>
      <c r="B283" s="230" t="s">
        <v>252</v>
      </c>
      <c r="C283" s="231">
        <v>200</v>
      </c>
      <c r="D283" s="231">
        <v>200</v>
      </c>
      <c r="E283" s="231">
        <v>224.68</v>
      </c>
      <c r="F283" s="231">
        <f t="shared" si="11"/>
        <v>112.34</v>
      </c>
      <c r="G283" s="232">
        <v>213.96</v>
      </c>
      <c r="H283" s="256">
        <f t="shared" si="12"/>
        <v>105.01</v>
      </c>
    </row>
    <row r="284" ht="14.1" customHeight="1" spans="1:8">
      <c r="A284" s="229">
        <v>2101301</v>
      </c>
      <c r="B284" s="230" t="s">
        <v>253</v>
      </c>
      <c r="C284" s="231">
        <v>200</v>
      </c>
      <c r="D284" s="231">
        <v>200</v>
      </c>
      <c r="E284" s="231">
        <v>224.68</v>
      </c>
      <c r="F284" s="231">
        <f>IF(D284=0,"",E284/D284*100)</f>
        <v>112.34</v>
      </c>
      <c r="G284" s="232">
        <v>213.96</v>
      </c>
      <c r="H284" s="256">
        <f>IF(G284=0,"",E284/G284*100)</f>
        <v>105.01</v>
      </c>
    </row>
    <row r="285" ht="14.1" customHeight="1" spans="1:8">
      <c r="A285" s="229">
        <v>21015</v>
      </c>
      <c r="B285" s="230" t="s">
        <v>254</v>
      </c>
      <c r="C285" s="231">
        <v>307.86</v>
      </c>
      <c r="D285" s="231">
        <v>307.86</v>
      </c>
      <c r="E285" s="231">
        <v>295.24</v>
      </c>
      <c r="F285" s="231">
        <f>IF(D285=0,"",E285/D285*100)</f>
        <v>95.9</v>
      </c>
      <c r="G285" s="232">
        <v>330.82</v>
      </c>
      <c r="H285" s="256">
        <f>IF(G285=0,"",E285/G285*100)</f>
        <v>89.24</v>
      </c>
    </row>
    <row r="286" ht="14.1" customHeight="1" spans="1:8">
      <c r="A286" s="229">
        <v>2101501</v>
      </c>
      <c r="B286" s="241" t="s">
        <v>40</v>
      </c>
      <c r="C286" s="231">
        <v>198.83</v>
      </c>
      <c r="D286" s="231">
        <v>198.83</v>
      </c>
      <c r="E286" s="231">
        <v>195.31</v>
      </c>
      <c r="F286" s="231">
        <f>IF(D286=0,"",E286/D286*100)</f>
        <v>98.23</v>
      </c>
      <c r="G286" s="232">
        <v>241.08</v>
      </c>
      <c r="H286" s="256">
        <f>IF(G286=0,"",E286/G286*100)</f>
        <v>81.01</v>
      </c>
    </row>
    <row r="287" ht="14.1" customHeight="1" spans="1:8">
      <c r="A287" s="229">
        <v>2101550</v>
      </c>
      <c r="B287" s="230" t="s">
        <v>47</v>
      </c>
      <c r="C287" s="231">
        <v>99.03</v>
      </c>
      <c r="D287" s="231">
        <v>99.03</v>
      </c>
      <c r="E287" s="231">
        <v>93.84</v>
      </c>
      <c r="F287" s="231">
        <f>IF(D287=0,"",E287/D287*100)</f>
        <v>94.76</v>
      </c>
      <c r="G287" s="232">
        <v>85.73</v>
      </c>
      <c r="H287" s="256">
        <f>IF(G287=0,"",E287/G287*100)</f>
        <v>109.46</v>
      </c>
    </row>
    <row r="288" ht="14.1" customHeight="1" spans="1:8">
      <c r="A288" s="229">
        <v>2101599</v>
      </c>
      <c r="B288" s="230" t="s">
        <v>255</v>
      </c>
      <c r="C288" s="231">
        <v>10</v>
      </c>
      <c r="D288" s="231">
        <v>10</v>
      </c>
      <c r="E288" s="231">
        <v>6.09</v>
      </c>
      <c r="F288" s="231">
        <f>IF(D288=0,"",E288/D288*100)</f>
        <v>60.9</v>
      </c>
      <c r="G288" s="232">
        <v>4</v>
      </c>
      <c r="H288" s="256">
        <f>IF(G288=0,"",E288/G288*100)</f>
        <v>152.25</v>
      </c>
    </row>
    <row r="289" ht="14.1" customHeight="1" spans="1:8">
      <c r="A289" s="229">
        <v>21016</v>
      </c>
      <c r="B289" s="230" t="s">
        <v>256</v>
      </c>
      <c r="C289" s="231"/>
      <c r="D289" s="231"/>
      <c r="E289" s="231"/>
      <c r="F289" s="231"/>
      <c r="G289" s="232">
        <v>103.21</v>
      </c>
      <c r="H289" s="256"/>
    </row>
    <row r="290" ht="14.1" customHeight="1" spans="1:8">
      <c r="A290" s="229">
        <v>2101601</v>
      </c>
      <c r="B290" s="230" t="s">
        <v>257</v>
      </c>
      <c r="C290" s="231"/>
      <c r="D290" s="231"/>
      <c r="E290" s="231"/>
      <c r="F290" s="231"/>
      <c r="G290" s="232">
        <v>103.21</v>
      </c>
      <c r="H290" s="256"/>
    </row>
    <row r="291" ht="14.1" customHeight="1" spans="1:8">
      <c r="A291" s="229">
        <v>21099</v>
      </c>
      <c r="B291" s="230" t="s">
        <v>258</v>
      </c>
      <c r="C291" s="231">
        <v>406.88</v>
      </c>
      <c r="D291" s="231">
        <v>406.88</v>
      </c>
      <c r="E291" s="231">
        <v>415.56</v>
      </c>
      <c r="F291" s="231">
        <f t="shared" ref="F291:F341" si="13">IF(D291=0,"",E291/D291*100)</f>
        <v>102.13</v>
      </c>
      <c r="G291" s="232">
        <v>250</v>
      </c>
      <c r="H291" s="256">
        <f t="shared" ref="H291:H341" si="14">IF(G291=0,"",E291/G291*100)</f>
        <v>166.22</v>
      </c>
    </row>
    <row r="292" s="215" customFormat="1" ht="14.1" customHeight="1" spans="1:186">
      <c r="A292" s="229">
        <v>2109901</v>
      </c>
      <c r="B292" s="230" t="s">
        <v>259</v>
      </c>
      <c r="C292" s="231">
        <v>406.88</v>
      </c>
      <c r="D292" s="231">
        <v>406.88</v>
      </c>
      <c r="E292" s="231">
        <v>415.56</v>
      </c>
      <c r="F292" s="231">
        <f t="shared" si="13"/>
        <v>102.13</v>
      </c>
      <c r="G292" s="232">
        <v>250</v>
      </c>
      <c r="H292" s="256">
        <f t="shared" si="14"/>
        <v>166.22</v>
      </c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3"/>
      <c r="CE292" s="213"/>
      <c r="CF292" s="213"/>
      <c r="CG292" s="213"/>
      <c r="CH292" s="213"/>
      <c r="CI292" s="213"/>
      <c r="CJ292" s="213"/>
      <c r="CK292" s="213"/>
      <c r="CL292" s="213"/>
      <c r="CM292" s="213"/>
      <c r="CN292" s="213"/>
      <c r="CO292" s="213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3"/>
      <c r="DI292" s="213"/>
      <c r="DJ292" s="213"/>
      <c r="DK292" s="213"/>
      <c r="DL292" s="213"/>
      <c r="DM292" s="213"/>
      <c r="DN292" s="213"/>
      <c r="DO292" s="213"/>
      <c r="DP292" s="213"/>
      <c r="DQ292" s="213"/>
      <c r="DR292" s="213"/>
      <c r="DS292" s="213"/>
      <c r="DT292" s="213"/>
      <c r="DU292" s="213"/>
      <c r="DV292" s="213"/>
      <c r="DW292" s="213"/>
      <c r="DX292" s="213"/>
      <c r="DY292" s="213"/>
      <c r="DZ292" s="213"/>
      <c r="EA292" s="213"/>
      <c r="EB292" s="213"/>
      <c r="EC292" s="213"/>
      <c r="ED292" s="213"/>
      <c r="EE292" s="213"/>
      <c r="EF292" s="213"/>
      <c r="EG292" s="213"/>
      <c r="EH292" s="213"/>
      <c r="EI292" s="213"/>
      <c r="EJ292" s="213"/>
      <c r="EK292" s="213"/>
      <c r="EL292" s="213"/>
      <c r="EM292" s="213"/>
      <c r="EN292" s="213"/>
      <c r="EO292" s="213"/>
      <c r="EP292" s="213"/>
      <c r="EQ292" s="213"/>
      <c r="ER292" s="213"/>
      <c r="ES292" s="213"/>
      <c r="ET292" s="213"/>
      <c r="EU292" s="213"/>
      <c r="EV292" s="213"/>
      <c r="EW292" s="213"/>
      <c r="EX292" s="213"/>
      <c r="EY292" s="213"/>
      <c r="EZ292" s="213"/>
      <c r="FA292" s="213"/>
      <c r="FB292" s="213"/>
      <c r="FC292" s="213"/>
      <c r="FD292" s="213"/>
      <c r="FE292" s="213"/>
      <c r="FF292" s="213"/>
      <c r="FG292" s="213"/>
      <c r="FH292" s="213"/>
      <c r="FI292" s="213"/>
      <c r="FJ292" s="213"/>
      <c r="FK292" s="213"/>
      <c r="FL292" s="213"/>
      <c r="FM292" s="213"/>
      <c r="FN292" s="213"/>
      <c r="FO292" s="213"/>
      <c r="FP292" s="213"/>
      <c r="FQ292" s="213"/>
      <c r="FR292" s="213"/>
      <c r="FS292" s="213"/>
      <c r="FT292" s="213"/>
      <c r="FU292" s="213"/>
      <c r="FV292" s="213"/>
      <c r="FW292" s="213"/>
      <c r="FX292" s="213"/>
      <c r="FY292" s="213"/>
      <c r="FZ292" s="213"/>
      <c r="GA292" s="213"/>
      <c r="GB292" s="213"/>
      <c r="GC292" s="213"/>
      <c r="GD292" s="213"/>
    </row>
    <row r="293" ht="14.1" customHeight="1" spans="1:8">
      <c r="A293" s="227">
        <v>211</v>
      </c>
      <c r="B293" s="228" t="s">
        <v>260</v>
      </c>
      <c r="C293" s="223">
        <v>164</v>
      </c>
      <c r="D293" s="223">
        <v>164</v>
      </c>
      <c r="E293" s="223">
        <v>164</v>
      </c>
      <c r="F293" s="223">
        <f t="shared" si="13"/>
        <v>100</v>
      </c>
      <c r="G293" s="225">
        <v>144.72</v>
      </c>
      <c r="H293" s="94">
        <f t="shared" si="14"/>
        <v>113.32</v>
      </c>
    </row>
    <row r="294" ht="14.1" customHeight="1" spans="1:8">
      <c r="A294" s="229">
        <v>21101</v>
      </c>
      <c r="B294" s="230" t="s">
        <v>261</v>
      </c>
      <c r="C294" s="231">
        <v>14.2</v>
      </c>
      <c r="D294" s="231">
        <v>14.2</v>
      </c>
      <c r="E294" s="231">
        <v>14.2</v>
      </c>
      <c r="F294" s="231">
        <f t="shared" si="13"/>
        <v>100</v>
      </c>
      <c r="G294" s="232">
        <v>13.2</v>
      </c>
      <c r="H294" s="256">
        <f t="shared" si="14"/>
        <v>107.58</v>
      </c>
    </row>
    <row r="295" ht="14.1" customHeight="1" spans="1:8">
      <c r="A295" s="229">
        <v>2110102</v>
      </c>
      <c r="B295" s="230" t="s">
        <v>41</v>
      </c>
      <c r="C295" s="231">
        <v>14.2</v>
      </c>
      <c r="D295" s="231">
        <v>14.2</v>
      </c>
      <c r="E295" s="231">
        <v>14.2</v>
      </c>
      <c r="F295" s="231">
        <f t="shared" si="13"/>
        <v>100</v>
      </c>
      <c r="G295" s="232">
        <v>13.2</v>
      </c>
      <c r="H295" s="256">
        <f t="shared" si="14"/>
        <v>107.58</v>
      </c>
    </row>
    <row r="296" ht="14.1" customHeight="1" spans="1:8">
      <c r="A296" s="229">
        <v>21103</v>
      </c>
      <c r="B296" s="230" t="s">
        <v>262</v>
      </c>
      <c r="C296" s="231">
        <v>100</v>
      </c>
      <c r="D296" s="231">
        <v>100</v>
      </c>
      <c r="E296" s="231">
        <v>100</v>
      </c>
      <c r="F296" s="231">
        <f t="shared" si="13"/>
        <v>100</v>
      </c>
      <c r="G296" s="232">
        <v>100</v>
      </c>
      <c r="H296" s="256">
        <f t="shared" si="14"/>
        <v>100</v>
      </c>
    </row>
    <row r="297" ht="14.1" customHeight="1" spans="1:8">
      <c r="A297" s="229">
        <v>2110399</v>
      </c>
      <c r="B297" s="230" t="s">
        <v>263</v>
      </c>
      <c r="C297" s="231">
        <v>100</v>
      </c>
      <c r="D297" s="231">
        <v>100</v>
      </c>
      <c r="E297" s="231">
        <v>100</v>
      </c>
      <c r="F297" s="231">
        <f t="shared" si="13"/>
        <v>100</v>
      </c>
      <c r="G297" s="232">
        <v>100</v>
      </c>
      <c r="H297" s="256">
        <f t="shared" si="14"/>
        <v>100</v>
      </c>
    </row>
    <row r="298" ht="14.1" customHeight="1" spans="1:8">
      <c r="A298" s="229">
        <v>21199</v>
      </c>
      <c r="B298" s="230" t="s">
        <v>264</v>
      </c>
      <c r="C298" s="231">
        <v>49.8</v>
      </c>
      <c r="D298" s="231">
        <v>49.8</v>
      </c>
      <c r="E298" s="231">
        <v>49.8</v>
      </c>
      <c r="F298" s="231">
        <f t="shared" si="13"/>
        <v>100</v>
      </c>
      <c r="G298" s="232">
        <v>31.52</v>
      </c>
      <c r="H298" s="256">
        <f t="shared" si="14"/>
        <v>157.99</v>
      </c>
    </row>
    <row r="299" s="215" customFormat="1" ht="14.1" customHeight="1" spans="1:186">
      <c r="A299" s="229">
        <v>2119901</v>
      </c>
      <c r="B299" s="230" t="s">
        <v>265</v>
      </c>
      <c r="C299" s="231">
        <v>49.8</v>
      </c>
      <c r="D299" s="231">
        <v>49.8</v>
      </c>
      <c r="E299" s="231">
        <v>49.8</v>
      </c>
      <c r="F299" s="231">
        <f t="shared" si="13"/>
        <v>100</v>
      </c>
      <c r="G299" s="232">
        <v>31.52</v>
      </c>
      <c r="H299" s="256">
        <f t="shared" si="14"/>
        <v>157.99</v>
      </c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  <c r="BI299" s="213"/>
      <c r="BJ299" s="213"/>
      <c r="BK299" s="213"/>
      <c r="BL299" s="213"/>
      <c r="BM299" s="213"/>
      <c r="BN299" s="213"/>
      <c r="BO299" s="213"/>
      <c r="BP299" s="213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13"/>
      <c r="CH299" s="213"/>
      <c r="CI299" s="213"/>
      <c r="CJ299" s="213"/>
      <c r="CK299" s="213"/>
      <c r="CL299" s="213"/>
      <c r="CM299" s="213"/>
      <c r="CN299" s="213"/>
      <c r="CO299" s="213"/>
      <c r="CP299" s="213"/>
      <c r="CQ299" s="213"/>
      <c r="CR299" s="213"/>
      <c r="CS299" s="213"/>
      <c r="CT299" s="213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3"/>
      <c r="DH299" s="213"/>
      <c r="DI299" s="213"/>
      <c r="DJ299" s="213"/>
      <c r="DK299" s="213"/>
      <c r="DL299" s="213"/>
      <c r="DM299" s="213"/>
      <c r="DN299" s="213"/>
      <c r="DO299" s="213"/>
      <c r="DP299" s="213"/>
      <c r="DQ299" s="213"/>
      <c r="DR299" s="213"/>
      <c r="DS299" s="213"/>
      <c r="DT299" s="213"/>
      <c r="DU299" s="213"/>
      <c r="DV299" s="213"/>
      <c r="DW299" s="213"/>
      <c r="DX299" s="213"/>
      <c r="DY299" s="213"/>
      <c r="DZ299" s="213"/>
      <c r="EA299" s="213"/>
      <c r="EB299" s="213"/>
      <c r="EC299" s="213"/>
      <c r="ED299" s="213"/>
      <c r="EE299" s="213"/>
      <c r="EF299" s="213"/>
      <c r="EG299" s="213"/>
      <c r="EH299" s="213"/>
      <c r="EI299" s="213"/>
      <c r="EJ299" s="213"/>
      <c r="EK299" s="213"/>
      <c r="EL299" s="213"/>
      <c r="EM299" s="213"/>
      <c r="EN299" s="213"/>
      <c r="EO299" s="213"/>
      <c r="EP299" s="213"/>
      <c r="EQ299" s="213"/>
      <c r="ER299" s="213"/>
      <c r="ES299" s="213"/>
      <c r="ET299" s="213"/>
      <c r="EU299" s="213"/>
      <c r="EV299" s="213"/>
      <c r="EW299" s="213"/>
      <c r="EX299" s="213"/>
      <c r="EY299" s="213"/>
      <c r="EZ299" s="213"/>
      <c r="FA299" s="213"/>
      <c r="FB299" s="213"/>
      <c r="FC299" s="213"/>
      <c r="FD299" s="213"/>
      <c r="FE299" s="213"/>
      <c r="FF299" s="213"/>
      <c r="FG299" s="213"/>
      <c r="FH299" s="213"/>
      <c r="FI299" s="213"/>
      <c r="FJ299" s="213"/>
      <c r="FK299" s="213"/>
      <c r="FL299" s="213"/>
      <c r="FM299" s="213"/>
      <c r="FN299" s="213"/>
      <c r="FO299" s="213"/>
      <c r="FP299" s="213"/>
      <c r="FQ299" s="213"/>
      <c r="FR299" s="213"/>
      <c r="FS299" s="213"/>
      <c r="FT299" s="213"/>
      <c r="FU299" s="213"/>
      <c r="FV299" s="213"/>
      <c r="FW299" s="213"/>
      <c r="FX299" s="213"/>
      <c r="FY299" s="213"/>
      <c r="FZ299" s="213"/>
      <c r="GA299" s="213"/>
      <c r="GB299" s="213"/>
      <c r="GC299" s="213"/>
      <c r="GD299" s="213"/>
    </row>
    <row r="300" ht="14.1" customHeight="1" spans="1:8">
      <c r="A300" s="227">
        <v>212</v>
      </c>
      <c r="B300" s="240" t="s">
        <v>266</v>
      </c>
      <c r="C300" s="223">
        <v>158824.96</v>
      </c>
      <c r="D300" s="223">
        <f>158824.96+15000+20000</f>
        <v>193824.96</v>
      </c>
      <c r="E300" s="223">
        <v>182606.35</v>
      </c>
      <c r="F300" s="223">
        <f t="shared" si="13"/>
        <v>94.21</v>
      </c>
      <c r="G300" s="225">
        <v>146020.38</v>
      </c>
      <c r="H300" s="94">
        <f t="shared" si="14"/>
        <v>125.06</v>
      </c>
    </row>
    <row r="301" ht="14.1" customHeight="1" spans="1:8">
      <c r="A301" s="229">
        <v>21201</v>
      </c>
      <c r="B301" s="230" t="s">
        <v>267</v>
      </c>
      <c r="C301" s="231">
        <v>47976.32</v>
      </c>
      <c r="D301" s="231">
        <v>47976.32</v>
      </c>
      <c r="E301" s="231">
        <v>43098.8</v>
      </c>
      <c r="F301" s="231">
        <f t="shared" si="13"/>
        <v>89.83</v>
      </c>
      <c r="G301" s="232">
        <v>31894.55</v>
      </c>
      <c r="H301" s="256">
        <f t="shared" si="14"/>
        <v>135.13</v>
      </c>
    </row>
    <row r="302" ht="14.1" customHeight="1" spans="1:8">
      <c r="A302" s="229">
        <v>2120101</v>
      </c>
      <c r="B302" s="230" t="s">
        <v>40</v>
      </c>
      <c r="C302" s="231">
        <v>2972.66</v>
      </c>
      <c r="D302" s="231">
        <v>2972.66</v>
      </c>
      <c r="E302" s="231">
        <v>2890.1</v>
      </c>
      <c r="F302" s="231">
        <f t="shared" si="13"/>
        <v>97.22</v>
      </c>
      <c r="G302" s="232">
        <v>2884.34</v>
      </c>
      <c r="H302" s="256">
        <f t="shared" si="14"/>
        <v>100.2</v>
      </c>
    </row>
    <row r="303" ht="14.1" customHeight="1" spans="1:8">
      <c r="A303" s="229">
        <v>2120102</v>
      </c>
      <c r="B303" s="230" t="s">
        <v>41</v>
      </c>
      <c r="C303" s="231">
        <v>4457.07</v>
      </c>
      <c r="D303" s="231">
        <v>4457.07</v>
      </c>
      <c r="E303" s="231">
        <v>3557.44</v>
      </c>
      <c r="F303" s="231">
        <f t="shared" si="13"/>
        <v>79.82</v>
      </c>
      <c r="G303" s="232">
        <v>6076.18</v>
      </c>
      <c r="H303" s="256">
        <f t="shared" si="14"/>
        <v>58.55</v>
      </c>
    </row>
    <row r="304" ht="14.1" customHeight="1" spans="1:8">
      <c r="A304" s="229">
        <v>2120104</v>
      </c>
      <c r="B304" s="230" t="s">
        <v>268</v>
      </c>
      <c r="C304" s="231">
        <v>235</v>
      </c>
      <c r="D304" s="231">
        <v>235</v>
      </c>
      <c r="E304" s="231">
        <v>234.25</v>
      </c>
      <c r="F304" s="231">
        <f t="shared" si="13"/>
        <v>99.68</v>
      </c>
      <c r="G304" s="232">
        <v>198.57</v>
      </c>
      <c r="H304" s="256">
        <f t="shared" si="14"/>
        <v>117.97</v>
      </c>
    </row>
    <row r="305" ht="14.1" customHeight="1" spans="1:8">
      <c r="A305" s="203">
        <v>2120106</v>
      </c>
      <c r="B305" s="204" t="s">
        <v>269</v>
      </c>
      <c r="C305" s="231"/>
      <c r="D305" s="231"/>
      <c r="E305" s="231"/>
      <c r="F305" s="231" t="str">
        <f t="shared" si="13"/>
        <v/>
      </c>
      <c r="G305" s="232">
        <v>130</v>
      </c>
      <c r="H305" s="256">
        <f t="shared" si="14"/>
        <v>0</v>
      </c>
    </row>
    <row r="306" ht="14.1" customHeight="1" spans="1:8">
      <c r="A306" s="229">
        <v>2120107</v>
      </c>
      <c r="B306" s="230" t="s">
        <v>270</v>
      </c>
      <c r="C306" s="231">
        <v>12295.74</v>
      </c>
      <c r="D306" s="231">
        <v>12295.74</v>
      </c>
      <c r="E306" s="231">
        <v>12163.23</v>
      </c>
      <c r="F306" s="231">
        <f t="shared" si="13"/>
        <v>98.92</v>
      </c>
      <c r="G306" s="232">
        <v>10961.57</v>
      </c>
      <c r="H306" s="256">
        <f t="shared" si="14"/>
        <v>110.96</v>
      </c>
    </row>
    <row r="307" ht="14.1" customHeight="1" spans="1:8">
      <c r="A307" s="229">
        <v>2120109</v>
      </c>
      <c r="B307" s="230" t="s">
        <v>271</v>
      </c>
      <c r="C307" s="231">
        <v>339.32</v>
      </c>
      <c r="D307" s="231">
        <v>339.32</v>
      </c>
      <c r="E307" s="231">
        <v>326.66</v>
      </c>
      <c r="F307" s="231">
        <f t="shared" si="13"/>
        <v>96.27</v>
      </c>
      <c r="G307" s="232">
        <v>308.43</v>
      </c>
      <c r="H307" s="256">
        <f t="shared" si="14"/>
        <v>105.91</v>
      </c>
    </row>
    <row r="308" ht="14.1" customHeight="1" spans="1:8">
      <c r="A308" s="229">
        <v>2120199</v>
      </c>
      <c r="B308" s="230" t="s">
        <v>272</v>
      </c>
      <c r="C308" s="231">
        <v>27676.53</v>
      </c>
      <c r="D308" s="231">
        <v>27676.53</v>
      </c>
      <c r="E308" s="231">
        <v>23927.12</v>
      </c>
      <c r="F308" s="231">
        <f t="shared" si="13"/>
        <v>86.45</v>
      </c>
      <c r="G308" s="232">
        <v>11335.47</v>
      </c>
      <c r="H308" s="256">
        <f t="shared" si="14"/>
        <v>211.08</v>
      </c>
    </row>
    <row r="309" ht="14.1" customHeight="1" spans="1:8">
      <c r="A309" s="229">
        <v>21202</v>
      </c>
      <c r="B309" s="230" t="s">
        <v>273</v>
      </c>
      <c r="C309" s="231">
        <v>1395.36</v>
      </c>
      <c r="D309" s="231">
        <v>1395.36</v>
      </c>
      <c r="E309" s="231">
        <v>1318.71</v>
      </c>
      <c r="F309" s="231">
        <f t="shared" si="13"/>
        <v>94.51</v>
      </c>
      <c r="G309" s="232">
        <v>1029.88</v>
      </c>
      <c r="H309" s="256">
        <f t="shared" si="14"/>
        <v>128.05</v>
      </c>
    </row>
    <row r="310" ht="14.1" customHeight="1" spans="1:8">
      <c r="A310" s="229">
        <v>2120201</v>
      </c>
      <c r="B310" s="230" t="s">
        <v>274</v>
      </c>
      <c r="C310" s="231">
        <v>1395.36</v>
      </c>
      <c r="D310" s="231">
        <v>1395.36</v>
      </c>
      <c r="E310" s="231">
        <v>1318.71</v>
      </c>
      <c r="F310" s="231">
        <f t="shared" si="13"/>
        <v>94.51</v>
      </c>
      <c r="G310" s="232">
        <v>1029.88</v>
      </c>
      <c r="H310" s="256">
        <f t="shared" si="14"/>
        <v>128.05</v>
      </c>
    </row>
    <row r="311" ht="14.1" customHeight="1" spans="1:8">
      <c r="A311" s="229">
        <v>21203</v>
      </c>
      <c r="B311" s="230" t="s">
        <v>275</v>
      </c>
      <c r="C311" s="231">
        <v>506.5</v>
      </c>
      <c r="D311" s="231">
        <f>506.5+15000</f>
        <v>15506.5</v>
      </c>
      <c r="E311" s="231">
        <v>15702.18</v>
      </c>
      <c r="F311" s="231">
        <f t="shared" si="13"/>
        <v>101.26</v>
      </c>
      <c r="G311" s="232">
        <v>1056.17</v>
      </c>
      <c r="H311" s="256">
        <f t="shared" si="14"/>
        <v>1486.71</v>
      </c>
    </row>
    <row r="312" ht="14.1" customHeight="1" spans="1:8">
      <c r="A312" s="229">
        <v>2120399</v>
      </c>
      <c r="B312" s="230" t="s">
        <v>276</v>
      </c>
      <c r="C312" s="231">
        <v>506.5</v>
      </c>
      <c r="D312" s="231">
        <f>506.5+15000</f>
        <v>15506.5</v>
      </c>
      <c r="E312" s="231">
        <v>15702.18</v>
      </c>
      <c r="F312" s="231">
        <f t="shared" si="13"/>
        <v>101.26</v>
      </c>
      <c r="G312" s="232">
        <v>1056.17</v>
      </c>
      <c r="H312" s="256">
        <f t="shared" si="14"/>
        <v>1486.71</v>
      </c>
    </row>
    <row r="313" ht="14.1" customHeight="1" spans="1:8">
      <c r="A313" s="229">
        <v>21205</v>
      </c>
      <c r="B313" s="230" t="s">
        <v>277</v>
      </c>
      <c r="C313" s="231">
        <v>59494.37</v>
      </c>
      <c r="D313" s="231">
        <v>59494.37</v>
      </c>
      <c r="E313" s="231">
        <v>56721.14</v>
      </c>
      <c r="F313" s="231">
        <f t="shared" si="13"/>
        <v>95.34</v>
      </c>
      <c r="G313" s="232">
        <v>62423.04</v>
      </c>
      <c r="H313" s="256">
        <f t="shared" si="14"/>
        <v>90.87</v>
      </c>
    </row>
    <row r="314" ht="14.1" customHeight="1" spans="1:8">
      <c r="A314" s="229">
        <v>2120501</v>
      </c>
      <c r="B314" s="230" t="s">
        <v>278</v>
      </c>
      <c r="C314" s="231">
        <v>59494.37</v>
      </c>
      <c r="D314" s="231">
        <v>59494.37</v>
      </c>
      <c r="E314" s="231">
        <v>56721.14</v>
      </c>
      <c r="F314" s="231">
        <f t="shared" si="13"/>
        <v>95.34</v>
      </c>
      <c r="G314" s="232">
        <v>62423.04</v>
      </c>
      <c r="H314" s="256">
        <f t="shared" si="14"/>
        <v>90.87</v>
      </c>
    </row>
    <row r="315" ht="14.1" customHeight="1" spans="1:8">
      <c r="A315" s="229">
        <v>21206</v>
      </c>
      <c r="B315" s="230" t="s">
        <v>279</v>
      </c>
      <c r="C315" s="231">
        <v>1110.07</v>
      </c>
      <c r="D315" s="231">
        <v>1110.07</v>
      </c>
      <c r="E315" s="231">
        <v>1154.62</v>
      </c>
      <c r="F315" s="231">
        <f t="shared" si="13"/>
        <v>104.01</v>
      </c>
      <c r="G315" s="232">
        <v>1048.42</v>
      </c>
      <c r="H315" s="256">
        <f t="shared" si="14"/>
        <v>110.13</v>
      </c>
    </row>
    <row r="316" ht="14.1" customHeight="1" spans="1:8">
      <c r="A316" s="229">
        <v>2120601</v>
      </c>
      <c r="B316" s="230" t="s">
        <v>280</v>
      </c>
      <c r="C316" s="231">
        <v>1110.07</v>
      </c>
      <c r="D316" s="231">
        <v>1110.07</v>
      </c>
      <c r="E316" s="231">
        <v>1154.62</v>
      </c>
      <c r="F316" s="231">
        <f t="shared" si="13"/>
        <v>104.01</v>
      </c>
      <c r="G316" s="232">
        <v>1048.42</v>
      </c>
      <c r="H316" s="256">
        <f t="shared" si="14"/>
        <v>110.13</v>
      </c>
    </row>
    <row r="317" ht="14.1" customHeight="1" spans="1:8">
      <c r="A317" s="229">
        <v>21299</v>
      </c>
      <c r="B317" s="230" t="s">
        <v>281</v>
      </c>
      <c r="C317" s="231">
        <v>48342.34</v>
      </c>
      <c r="D317" s="231">
        <f>48342.34+20000</f>
        <v>68342.34</v>
      </c>
      <c r="E317" s="231">
        <v>64610.9</v>
      </c>
      <c r="F317" s="231">
        <f t="shared" si="13"/>
        <v>94.54</v>
      </c>
      <c r="G317" s="232">
        <v>48568.29</v>
      </c>
      <c r="H317" s="256">
        <f t="shared" si="14"/>
        <v>133.03</v>
      </c>
    </row>
    <row r="318" s="215" customFormat="1" ht="14.1" customHeight="1" spans="1:186">
      <c r="A318" s="229">
        <v>2129901</v>
      </c>
      <c r="B318" s="230" t="s">
        <v>282</v>
      </c>
      <c r="C318" s="231">
        <v>48342.34</v>
      </c>
      <c r="D318" s="231">
        <f>48342.34+20000</f>
        <v>68342.34</v>
      </c>
      <c r="E318" s="231">
        <v>64610.9</v>
      </c>
      <c r="F318" s="231">
        <f t="shared" si="13"/>
        <v>94.54</v>
      </c>
      <c r="G318" s="232">
        <v>48568.29</v>
      </c>
      <c r="H318" s="256">
        <f t="shared" si="14"/>
        <v>133.03</v>
      </c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  <c r="BI318" s="213"/>
      <c r="BJ318" s="213"/>
      <c r="BK318" s="213"/>
      <c r="BL318" s="213"/>
      <c r="BM318" s="213"/>
      <c r="BN318" s="213"/>
      <c r="BO318" s="213"/>
      <c r="BP318" s="213"/>
      <c r="BQ318" s="213"/>
      <c r="BR318" s="213"/>
      <c r="BS318" s="213"/>
      <c r="BT318" s="213"/>
      <c r="BU318" s="213"/>
      <c r="BV318" s="213"/>
      <c r="BW318" s="213"/>
      <c r="BX318" s="213"/>
      <c r="BY318" s="213"/>
      <c r="BZ318" s="213"/>
      <c r="CA318" s="213"/>
      <c r="CB318" s="213"/>
      <c r="CC318" s="213"/>
      <c r="CD318" s="213"/>
      <c r="CE318" s="213"/>
      <c r="CF318" s="213"/>
      <c r="CG318" s="213"/>
      <c r="CH318" s="213"/>
      <c r="CI318" s="213"/>
      <c r="CJ318" s="213"/>
      <c r="CK318" s="213"/>
      <c r="CL318" s="213"/>
      <c r="CM318" s="213"/>
      <c r="CN318" s="213"/>
      <c r="CO318" s="213"/>
      <c r="CP318" s="213"/>
      <c r="CQ318" s="213"/>
      <c r="CR318" s="213"/>
      <c r="CS318" s="213"/>
      <c r="CT318" s="213"/>
      <c r="CU318" s="213"/>
      <c r="CV318" s="213"/>
      <c r="CW318" s="213"/>
      <c r="CX318" s="213"/>
      <c r="CY318" s="213"/>
      <c r="CZ318" s="213"/>
      <c r="DA318" s="213"/>
      <c r="DB318" s="213"/>
      <c r="DC318" s="213"/>
      <c r="DD318" s="213"/>
      <c r="DE318" s="213"/>
      <c r="DF318" s="213"/>
      <c r="DG318" s="213"/>
      <c r="DH318" s="213"/>
      <c r="DI318" s="213"/>
      <c r="DJ318" s="213"/>
      <c r="DK318" s="213"/>
      <c r="DL318" s="213"/>
      <c r="DM318" s="213"/>
      <c r="DN318" s="213"/>
      <c r="DO318" s="213"/>
      <c r="DP318" s="213"/>
      <c r="DQ318" s="213"/>
      <c r="DR318" s="213"/>
      <c r="DS318" s="213"/>
      <c r="DT318" s="213"/>
      <c r="DU318" s="213"/>
      <c r="DV318" s="213"/>
      <c r="DW318" s="213"/>
      <c r="DX318" s="213"/>
      <c r="DY318" s="213"/>
      <c r="DZ318" s="213"/>
      <c r="EA318" s="213"/>
      <c r="EB318" s="213"/>
      <c r="EC318" s="213"/>
      <c r="ED318" s="213"/>
      <c r="EE318" s="213"/>
      <c r="EF318" s="213"/>
      <c r="EG318" s="213"/>
      <c r="EH318" s="213"/>
      <c r="EI318" s="213"/>
      <c r="EJ318" s="213"/>
      <c r="EK318" s="213"/>
      <c r="EL318" s="213"/>
      <c r="EM318" s="213"/>
      <c r="EN318" s="213"/>
      <c r="EO318" s="213"/>
      <c r="EP318" s="213"/>
      <c r="EQ318" s="213"/>
      <c r="ER318" s="213"/>
      <c r="ES318" s="213"/>
      <c r="ET318" s="213"/>
      <c r="EU318" s="213"/>
      <c r="EV318" s="213"/>
      <c r="EW318" s="213"/>
      <c r="EX318" s="213"/>
      <c r="EY318" s="213"/>
      <c r="EZ318" s="213"/>
      <c r="FA318" s="213"/>
      <c r="FB318" s="213"/>
      <c r="FC318" s="213"/>
      <c r="FD318" s="213"/>
      <c r="FE318" s="213"/>
      <c r="FF318" s="213"/>
      <c r="FG318" s="213"/>
      <c r="FH318" s="213"/>
      <c r="FI318" s="213"/>
      <c r="FJ318" s="213"/>
      <c r="FK318" s="213"/>
      <c r="FL318" s="213"/>
      <c r="FM318" s="213"/>
      <c r="FN318" s="213"/>
      <c r="FO318" s="213"/>
      <c r="FP318" s="213"/>
      <c r="FQ318" s="213"/>
      <c r="FR318" s="213"/>
      <c r="FS318" s="213"/>
      <c r="FT318" s="213"/>
      <c r="FU318" s="213"/>
      <c r="FV318" s="213"/>
      <c r="FW318" s="213"/>
      <c r="FX318" s="213"/>
      <c r="FY318" s="213"/>
      <c r="FZ318" s="213"/>
      <c r="GA318" s="213"/>
      <c r="GB318" s="213"/>
      <c r="GC318" s="213"/>
      <c r="GD318" s="213"/>
    </row>
    <row r="319" ht="14.1" customHeight="1" spans="1:8">
      <c r="A319" s="227">
        <v>213</v>
      </c>
      <c r="B319" s="228" t="s">
        <v>283</v>
      </c>
      <c r="C319" s="223">
        <v>16523.93</v>
      </c>
      <c r="D319" s="223">
        <v>16523.93</v>
      </c>
      <c r="E319" s="223">
        <v>16096.53</v>
      </c>
      <c r="F319" s="223">
        <f t="shared" si="13"/>
        <v>97.41</v>
      </c>
      <c r="G319" s="225">
        <v>15600.21</v>
      </c>
      <c r="H319" s="94">
        <f t="shared" si="14"/>
        <v>103.18</v>
      </c>
    </row>
    <row r="320" ht="14.1" customHeight="1" spans="1:8">
      <c r="A320" s="229">
        <v>21301</v>
      </c>
      <c r="B320" s="230" t="s">
        <v>284</v>
      </c>
      <c r="C320" s="231">
        <v>4641.34</v>
      </c>
      <c r="D320" s="231">
        <v>4641.34</v>
      </c>
      <c r="E320" s="231">
        <v>4490.45</v>
      </c>
      <c r="F320" s="231">
        <f t="shared" si="13"/>
        <v>96.75</v>
      </c>
      <c r="G320" s="232">
        <v>4715.45</v>
      </c>
      <c r="H320" s="256">
        <f t="shared" si="14"/>
        <v>95.23</v>
      </c>
    </row>
    <row r="321" ht="14.1" customHeight="1" spans="1:8">
      <c r="A321" s="229">
        <v>2130101</v>
      </c>
      <c r="B321" s="230" t="s">
        <v>40</v>
      </c>
      <c r="C321" s="231">
        <v>1105.9</v>
      </c>
      <c r="D321" s="231">
        <v>1105.9</v>
      </c>
      <c r="E321" s="231">
        <v>1099.26</v>
      </c>
      <c r="F321" s="231">
        <f t="shared" si="13"/>
        <v>99.4</v>
      </c>
      <c r="G321" s="232">
        <v>1053.52</v>
      </c>
      <c r="H321" s="256">
        <f t="shared" si="14"/>
        <v>104.34</v>
      </c>
    </row>
    <row r="322" ht="14.1" customHeight="1" spans="1:8">
      <c r="A322" s="229">
        <v>2130102</v>
      </c>
      <c r="B322" s="230" t="s">
        <v>41</v>
      </c>
      <c r="C322" s="231">
        <v>25.2</v>
      </c>
      <c r="D322" s="231">
        <v>25.2</v>
      </c>
      <c r="E322" s="231">
        <v>17.97</v>
      </c>
      <c r="F322" s="231">
        <f t="shared" si="13"/>
        <v>71.31</v>
      </c>
      <c r="G322" s="232">
        <v>54.73</v>
      </c>
      <c r="H322" s="256">
        <f t="shared" si="14"/>
        <v>32.83</v>
      </c>
    </row>
    <row r="323" ht="14.1" customHeight="1" spans="1:8">
      <c r="A323" s="229">
        <v>2130104</v>
      </c>
      <c r="B323" s="230" t="s">
        <v>47</v>
      </c>
      <c r="C323" s="231">
        <v>860.93</v>
      </c>
      <c r="D323" s="231">
        <v>860.93</v>
      </c>
      <c r="E323" s="231">
        <v>870.65</v>
      </c>
      <c r="F323" s="231">
        <f t="shared" si="13"/>
        <v>101.13</v>
      </c>
      <c r="G323" s="232">
        <v>781.71</v>
      </c>
      <c r="H323" s="256">
        <f t="shared" si="14"/>
        <v>111.38</v>
      </c>
    </row>
    <row r="324" ht="14.1" customHeight="1" spans="1:8">
      <c r="A324" s="229">
        <v>2130106</v>
      </c>
      <c r="B324" s="230" t="s">
        <v>285</v>
      </c>
      <c r="C324" s="231">
        <v>126.75</v>
      </c>
      <c r="D324" s="231">
        <v>126.75</v>
      </c>
      <c r="E324" s="231">
        <v>102.78</v>
      </c>
      <c r="F324" s="231">
        <f t="shared" si="13"/>
        <v>81.09</v>
      </c>
      <c r="G324" s="232">
        <v>157.05</v>
      </c>
      <c r="H324" s="256">
        <f t="shared" si="14"/>
        <v>65.44</v>
      </c>
    </row>
    <row r="325" ht="14.1" customHeight="1" spans="1:8">
      <c r="A325" s="229">
        <v>2130108</v>
      </c>
      <c r="B325" s="230" t="s">
        <v>286</v>
      </c>
      <c r="C325" s="231">
        <v>437.8</v>
      </c>
      <c r="D325" s="231">
        <v>437.8</v>
      </c>
      <c r="E325" s="231">
        <v>380.2</v>
      </c>
      <c r="F325" s="231">
        <f t="shared" si="13"/>
        <v>86.84</v>
      </c>
      <c r="G325" s="232">
        <v>412.8</v>
      </c>
      <c r="H325" s="256">
        <f t="shared" si="14"/>
        <v>92.1</v>
      </c>
    </row>
    <row r="326" ht="14.1" customHeight="1" spans="1:8">
      <c r="A326" s="229">
        <v>2130109</v>
      </c>
      <c r="B326" s="230" t="s">
        <v>287</v>
      </c>
      <c r="C326" s="231">
        <v>67</v>
      </c>
      <c r="D326" s="231">
        <v>67</v>
      </c>
      <c r="E326" s="231">
        <v>48.48</v>
      </c>
      <c r="F326" s="231">
        <f t="shared" si="13"/>
        <v>72.36</v>
      </c>
      <c r="G326" s="232">
        <v>81.34</v>
      </c>
      <c r="H326" s="256">
        <f t="shared" si="14"/>
        <v>59.6</v>
      </c>
    </row>
    <row r="327" ht="14.1" customHeight="1" spans="1:8">
      <c r="A327" s="229">
        <v>2130110</v>
      </c>
      <c r="B327" s="230" t="s">
        <v>288</v>
      </c>
      <c r="C327" s="231">
        <v>4.5</v>
      </c>
      <c r="D327" s="231">
        <v>4.5</v>
      </c>
      <c r="E327" s="231">
        <v>4.5</v>
      </c>
      <c r="F327" s="231">
        <f t="shared" si="13"/>
        <v>100</v>
      </c>
      <c r="G327" s="232">
        <v>6.11</v>
      </c>
      <c r="H327" s="256">
        <f t="shared" si="14"/>
        <v>73.65</v>
      </c>
    </row>
    <row r="328" ht="14.1" customHeight="1" spans="1:8">
      <c r="A328" s="229">
        <v>2130111</v>
      </c>
      <c r="B328" s="230" t="s">
        <v>289</v>
      </c>
      <c r="C328" s="231">
        <v>9.04</v>
      </c>
      <c r="D328" s="231">
        <v>9.04</v>
      </c>
      <c r="E328" s="231">
        <v>1.54</v>
      </c>
      <c r="F328" s="231">
        <f t="shared" si="13"/>
        <v>17.04</v>
      </c>
      <c r="G328" s="232">
        <v>13.82</v>
      </c>
      <c r="H328" s="256">
        <f t="shared" si="14"/>
        <v>11.14</v>
      </c>
    </row>
    <row r="329" ht="14.1" customHeight="1" spans="1:8">
      <c r="A329" s="229">
        <v>2130112</v>
      </c>
      <c r="B329" s="230" t="s">
        <v>290</v>
      </c>
      <c r="C329" s="231">
        <v>131.5</v>
      </c>
      <c r="D329" s="231">
        <v>131.5</v>
      </c>
      <c r="E329" s="231">
        <v>121.88</v>
      </c>
      <c r="F329" s="231">
        <f t="shared" si="13"/>
        <v>92.68</v>
      </c>
      <c r="G329" s="232">
        <v>61.22</v>
      </c>
      <c r="H329" s="256">
        <f t="shared" si="14"/>
        <v>199.09</v>
      </c>
    </row>
    <row r="330" ht="14.1" customHeight="1" spans="1:8">
      <c r="A330" s="229">
        <v>2130120</v>
      </c>
      <c r="B330" s="230" t="s">
        <v>291</v>
      </c>
      <c r="C330" s="231">
        <v>550</v>
      </c>
      <c r="D330" s="231">
        <v>550</v>
      </c>
      <c r="E330" s="231">
        <v>525.63</v>
      </c>
      <c r="F330" s="231">
        <f t="shared" si="13"/>
        <v>95.57</v>
      </c>
      <c r="G330" s="232">
        <v>548</v>
      </c>
      <c r="H330" s="256">
        <f t="shared" si="14"/>
        <v>95.92</v>
      </c>
    </row>
    <row r="331" ht="14.1" customHeight="1" spans="1:8">
      <c r="A331" s="229">
        <v>2130122</v>
      </c>
      <c r="B331" s="230" t="s">
        <v>292</v>
      </c>
      <c r="C331" s="231">
        <v>172</v>
      </c>
      <c r="D331" s="231">
        <v>172</v>
      </c>
      <c r="E331" s="231">
        <v>172.61</v>
      </c>
      <c r="F331" s="231">
        <f t="shared" si="13"/>
        <v>100.35</v>
      </c>
      <c r="G331" s="232">
        <v>102</v>
      </c>
      <c r="H331" s="256">
        <f t="shared" si="14"/>
        <v>169.23</v>
      </c>
    </row>
    <row r="332" ht="14.1" customHeight="1" spans="1:8">
      <c r="A332" s="203">
        <v>2130125</v>
      </c>
      <c r="B332" s="204" t="s">
        <v>293</v>
      </c>
      <c r="C332" s="231"/>
      <c r="D332" s="231"/>
      <c r="E332" s="231"/>
      <c r="F332" s="231" t="str">
        <f t="shared" si="13"/>
        <v/>
      </c>
      <c r="G332" s="232">
        <v>6</v>
      </c>
      <c r="H332" s="256">
        <f t="shared" si="14"/>
        <v>0</v>
      </c>
    </row>
    <row r="333" ht="14.1" customHeight="1" spans="1:8">
      <c r="A333" s="229">
        <v>2130135</v>
      </c>
      <c r="B333" s="230" t="s">
        <v>294</v>
      </c>
      <c r="C333" s="231">
        <v>6</v>
      </c>
      <c r="D333" s="231">
        <v>6</v>
      </c>
      <c r="E333" s="231">
        <v>0.44</v>
      </c>
      <c r="F333" s="231">
        <f t="shared" si="13"/>
        <v>7.33</v>
      </c>
      <c r="G333" s="232">
        <v>75.3</v>
      </c>
      <c r="H333" s="256">
        <f t="shared" si="14"/>
        <v>0.58</v>
      </c>
    </row>
    <row r="334" ht="14.1" customHeight="1" spans="1:8">
      <c r="A334" s="229">
        <v>2130199</v>
      </c>
      <c r="B334" s="230" t="s">
        <v>295</v>
      </c>
      <c r="C334" s="231">
        <v>1144.73</v>
      </c>
      <c r="D334" s="231">
        <v>1144.73</v>
      </c>
      <c r="E334" s="231">
        <v>1144.51</v>
      </c>
      <c r="F334" s="231">
        <f t="shared" si="13"/>
        <v>99.98</v>
      </c>
      <c r="G334" s="232">
        <v>1361.85</v>
      </c>
      <c r="H334" s="256">
        <f t="shared" si="14"/>
        <v>84.04</v>
      </c>
    </row>
    <row r="335" ht="14.1" customHeight="1" spans="1:8">
      <c r="A335" s="229">
        <v>21302</v>
      </c>
      <c r="B335" s="230" t="s">
        <v>296</v>
      </c>
      <c r="C335" s="231">
        <v>673.65</v>
      </c>
      <c r="D335" s="231">
        <v>673.65</v>
      </c>
      <c r="E335" s="231">
        <v>664.86</v>
      </c>
      <c r="F335" s="231">
        <f t="shared" si="13"/>
        <v>98.7</v>
      </c>
      <c r="G335" s="232">
        <v>942.08</v>
      </c>
      <c r="H335" s="256">
        <f t="shared" si="14"/>
        <v>70.57</v>
      </c>
    </row>
    <row r="336" ht="14.1" customHeight="1" spans="1:8">
      <c r="A336" s="229">
        <v>2130202</v>
      </c>
      <c r="B336" s="230" t="s">
        <v>41</v>
      </c>
      <c r="C336" s="231">
        <v>13</v>
      </c>
      <c r="D336" s="231">
        <v>13</v>
      </c>
      <c r="E336" s="231">
        <v>18</v>
      </c>
      <c r="F336" s="231">
        <f t="shared" si="13"/>
        <v>138.46</v>
      </c>
      <c r="G336" s="232">
        <v>240.17</v>
      </c>
      <c r="H336" s="256">
        <f t="shared" si="14"/>
        <v>7.49</v>
      </c>
    </row>
    <row r="337" ht="14.1" customHeight="1" spans="1:8">
      <c r="A337" s="229">
        <v>2130204</v>
      </c>
      <c r="B337" s="230" t="s">
        <v>297</v>
      </c>
      <c r="C337" s="231">
        <v>190.55</v>
      </c>
      <c r="D337" s="231">
        <v>190.55</v>
      </c>
      <c r="E337" s="231">
        <v>189.59</v>
      </c>
      <c r="F337" s="231">
        <f t="shared" si="13"/>
        <v>99.5</v>
      </c>
      <c r="G337" s="232">
        <v>180.66</v>
      </c>
      <c r="H337" s="256">
        <f t="shared" si="14"/>
        <v>104.94</v>
      </c>
    </row>
    <row r="338" ht="14.1" customHeight="1" spans="1:8">
      <c r="A338" s="229">
        <v>2130205</v>
      </c>
      <c r="B338" s="230" t="s">
        <v>298</v>
      </c>
      <c r="C338" s="231">
        <v>10</v>
      </c>
      <c r="D338" s="231">
        <v>10</v>
      </c>
      <c r="E338" s="231">
        <v>9.12</v>
      </c>
      <c r="F338" s="231">
        <f t="shared" si="13"/>
        <v>91.2</v>
      </c>
      <c r="G338" s="232">
        <v>63.98</v>
      </c>
      <c r="H338" s="256">
        <f t="shared" si="14"/>
        <v>14.25</v>
      </c>
    </row>
    <row r="339" ht="14.1" customHeight="1" spans="1:8">
      <c r="A339" s="229">
        <v>2130207</v>
      </c>
      <c r="B339" s="230" t="s">
        <v>299</v>
      </c>
      <c r="C339" s="231">
        <v>38</v>
      </c>
      <c r="D339" s="231">
        <v>38</v>
      </c>
      <c r="E339" s="231">
        <v>37.04</v>
      </c>
      <c r="F339" s="231">
        <f t="shared" si="13"/>
        <v>97.47</v>
      </c>
      <c r="G339" s="232">
        <v>39.66</v>
      </c>
      <c r="H339" s="256">
        <f t="shared" si="14"/>
        <v>93.39</v>
      </c>
    </row>
    <row r="340" ht="14.1" customHeight="1" spans="1:8">
      <c r="A340" s="229">
        <v>2130209</v>
      </c>
      <c r="B340" s="230" t="s">
        <v>300</v>
      </c>
      <c r="C340" s="231">
        <v>91.77</v>
      </c>
      <c r="D340" s="231">
        <v>91.77</v>
      </c>
      <c r="E340" s="231">
        <v>105.33</v>
      </c>
      <c r="F340" s="231">
        <f t="shared" si="13"/>
        <v>114.78</v>
      </c>
      <c r="G340" s="232">
        <v>161.86</v>
      </c>
      <c r="H340" s="256">
        <f t="shared" si="14"/>
        <v>65.07</v>
      </c>
    </row>
    <row r="341" ht="14.1" customHeight="1" spans="1:8">
      <c r="A341" s="229">
        <v>2130211</v>
      </c>
      <c r="B341" s="230" t="s">
        <v>301</v>
      </c>
      <c r="C341" s="231">
        <v>8</v>
      </c>
      <c r="D341" s="231">
        <v>8</v>
      </c>
      <c r="E341" s="231">
        <v>7.9</v>
      </c>
      <c r="F341" s="231">
        <f t="shared" si="13"/>
        <v>98.75</v>
      </c>
      <c r="G341" s="232">
        <v>7.9</v>
      </c>
      <c r="H341" s="256">
        <f t="shared" si="14"/>
        <v>100</v>
      </c>
    </row>
    <row r="342" ht="14.1" customHeight="1" spans="1:8">
      <c r="A342" s="229">
        <v>2130223</v>
      </c>
      <c r="B342" s="230" t="s">
        <v>302</v>
      </c>
      <c r="C342" s="231"/>
      <c r="D342" s="231"/>
      <c r="E342" s="231"/>
      <c r="F342" s="231"/>
      <c r="G342" s="232">
        <v>19</v>
      </c>
      <c r="H342" s="256"/>
    </row>
    <row r="343" ht="14.1" customHeight="1" spans="1:8">
      <c r="A343" s="229">
        <v>2130234</v>
      </c>
      <c r="B343" s="241" t="s">
        <v>303</v>
      </c>
      <c r="C343" s="231">
        <v>153</v>
      </c>
      <c r="D343" s="231">
        <v>153</v>
      </c>
      <c r="E343" s="231">
        <v>161</v>
      </c>
      <c r="F343" s="231">
        <f t="shared" ref="F343:F358" si="15">IF(D343=0,"",E343/D343*100)</f>
        <v>105.23</v>
      </c>
      <c r="G343" s="232">
        <v>128.91</v>
      </c>
      <c r="H343" s="256">
        <f t="shared" ref="H343:H358" si="16">IF(G343=0,"",E343/G343*100)</f>
        <v>124.89</v>
      </c>
    </row>
    <row r="344" ht="14.1" customHeight="1" spans="1:8">
      <c r="A344" s="229">
        <v>2130237</v>
      </c>
      <c r="B344" s="230" t="s">
        <v>290</v>
      </c>
      <c r="C344" s="231">
        <v>60</v>
      </c>
      <c r="D344" s="231">
        <v>60</v>
      </c>
      <c r="E344" s="231">
        <v>36.48</v>
      </c>
      <c r="F344" s="231">
        <f t="shared" si="15"/>
        <v>60.8</v>
      </c>
      <c r="G344" s="232"/>
      <c r="H344" s="256" t="str">
        <f t="shared" si="16"/>
        <v/>
      </c>
    </row>
    <row r="345" ht="14.1" customHeight="1" spans="1:8">
      <c r="A345" s="229">
        <v>2130299</v>
      </c>
      <c r="B345" s="230" t="s">
        <v>304</v>
      </c>
      <c r="C345" s="231">
        <v>109.33</v>
      </c>
      <c r="D345" s="231">
        <v>109.33</v>
      </c>
      <c r="E345" s="231">
        <v>100.4</v>
      </c>
      <c r="F345" s="231">
        <f t="shared" si="15"/>
        <v>91.83</v>
      </c>
      <c r="G345" s="232">
        <v>99.94</v>
      </c>
      <c r="H345" s="256">
        <f t="shared" si="16"/>
        <v>100.46</v>
      </c>
    </row>
    <row r="346" ht="14.1" customHeight="1" spans="1:8">
      <c r="A346" s="229">
        <v>21303</v>
      </c>
      <c r="B346" s="230" t="s">
        <v>305</v>
      </c>
      <c r="C346" s="231">
        <v>4777.23</v>
      </c>
      <c r="D346" s="231">
        <v>4777.23</v>
      </c>
      <c r="E346" s="231">
        <v>4749.47</v>
      </c>
      <c r="F346" s="231">
        <f t="shared" si="15"/>
        <v>99.42</v>
      </c>
      <c r="G346" s="232">
        <v>4051.02</v>
      </c>
      <c r="H346" s="256">
        <f t="shared" si="16"/>
        <v>117.24</v>
      </c>
    </row>
    <row r="347" ht="14.1" customHeight="1" spans="1:8">
      <c r="A347" s="229">
        <v>2130306</v>
      </c>
      <c r="B347" s="230" t="s">
        <v>306</v>
      </c>
      <c r="C347" s="231">
        <v>1337.6</v>
      </c>
      <c r="D347" s="231">
        <v>1337.6</v>
      </c>
      <c r="E347" s="231">
        <v>1313.98</v>
      </c>
      <c r="F347" s="231">
        <f t="shared" si="15"/>
        <v>98.23</v>
      </c>
      <c r="G347" s="232">
        <v>1212.33</v>
      </c>
      <c r="H347" s="256">
        <f t="shared" si="16"/>
        <v>108.38</v>
      </c>
    </row>
    <row r="348" ht="14.1" customHeight="1" spans="1:8">
      <c r="A348" s="229">
        <v>2130311</v>
      </c>
      <c r="B348" s="230" t="s">
        <v>307</v>
      </c>
      <c r="C348" s="231">
        <v>665.03</v>
      </c>
      <c r="D348" s="231">
        <v>665.03</v>
      </c>
      <c r="E348" s="231">
        <v>661.4</v>
      </c>
      <c r="F348" s="231">
        <f t="shared" si="15"/>
        <v>99.45</v>
      </c>
      <c r="G348" s="232">
        <v>599.02</v>
      </c>
      <c r="H348" s="256">
        <f t="shared" si="16"/>
        <v>110.41</v>
      </c>
    </row>
    <row r="349" ht="14.1" customHeight="1" spans="1:8">
      <c r="A349" s="229">
        <v>2130314</v>
      </c>
      <c r="B349" s="230" t="s">
        <v>308</v>
      </c>
      <c r="C349" s="231">
        <v>137.6</v>
      </c>
      <c r="D349" s="231">
        <v>137.6</v>
      </c>
      <c r="E349" s="231">
        <v>137.09</v>
      </c>
      <c r="F349" s="231">
        <f t="shared" si="15"/>
        <v>99.63</v>
      </c>
      <c r="G349" s="232">
        <v>134.04</v>
      </c>
      <c r="H349" s="256">
        <f t="shared" si="16"/>
        <v>102.28</v>
      </c>
    </row>
    <row r="350" ht="14.1" customHeight="1" spans="1:8">
      <c r="A350" s="229">
        <v>2130399</v>
      </c>
      <c r="B350" s="230" t="s">
        <v>309</v>
      </c>
      <c r="C350" s="231">
        <v>2637</v>
      </c>
      <c r="D350" s="231">
        <v>2637</v>
      </c>
      <c r="E350" s="231">
        <v>2637</v>
      </c>
      <c r="F350" s="231">
        <f t="shared" si="15"/>
        <v>100</v>
      </c>
      <c r="G350" s="232">
        <v>2105.62</v>
      </c>
      <c r="H350" s="256">
        <f t="shared" si="16"/>
        <v>125.24</v>
      </c>
    </row>
    <row r="351" ht="14.1" customHeight="1" spans="1:8">
      <c r="A351" s="229">
        <v>21307</v>
      </c>
      <c r="B351" s="230" t="s">
        <v>310</v>
      </c>
      <c r="C351" s="231">
        <v>1900</v>
      </c>
      <c r="D351" s="231">
        <v>1900</v>
      </c>
      <c r="E351" s="231">
        <v>1900</v>
      </c>
      <c r="F351" s="231">
        <f t="shared" si="15"/>
        <v>100</v>
      </c>
      <c r="G351" s="232">
        <v>900</v>
      </c>
      <c r="H351" s="256">
        <f t="shared" si="16"/>
        <v>211.11</v>
      </c>
    </row>
    <row r="352" ht="14.1" customHeight="1" spans="1:8">
      <c r="A352" s="229">
        <v>2130701</v>
      </c>
      <c r="B352" s="230" t="s">
        <v>311</v>
      </c>
      <c r="C352" s="231">
        <v>250</v>
      </c>
      <c r="D352" s="231">
        <v>250</v>
      </c>
      <c r="E352" s="231">
        <v>300.4</v>
      </c>
      <c r="F352" s="231">
        <f t="shared" si="15"/>
        <v>120.16</v>
      </c>
      <c r="G352" s="232">
        <v>500</v>
      </c>
      <c r="H352" s="256">
        <f t="shared" si="16"/>
        <v>60.08</v>
      </c>
    </row>
    <row r="353" ht="14.1" customHeight="1" spans="1:8">
      <c r="A353" s="229">
        <v>2130705</v>
      </c>
      <c r="B353" s="230" t="s">
        <v>312</v>
      </c>
      <c r="C353" s="231">
        <v>1650</v>
      </c>
      <c r="D353" s="231">
        <v>1650</v>
      </c>
      <c r="E353" s="231">
        <v>1599.6</v>
      </c>
      <c r="F353" s="231">
        <f t="shared" si="15"/>
        <v>96.95</v>
      </c>
      <c r="G353" s="232">
        <v>400</v>
      </c>
      <c r="H353" s="256">
        <f t="shared" si="16"/>
        <v>399.9</v>
      </c>
    </row>
    <row r="354" ht="14.1" customHeight="1" spans="1:8">
      <c r="A354" s="229">
        <v>21399</v>
      </c>
      <c r="B354" s="230" t="s">
        <v>313</v>
      </c>
      <c r="C354" s="231">
        <v>4531.7</v>
      </c>
      <c r="D354" s="231">
        <v>4531.7</v>
      </c>
      <c r="E354" s="231">
        <v>4291.74</v>
      </c>
      <c r="F354" s="231">
        <f t="shared" si="15"/>
        <v>94.7</v>
      </c>
      <c r="G354" s="232">
        <v>4991.67</v>
      </c>
      <c r="H354" s="256">
        <f t="shared" si="16"/>
        <v>85.98</v>
      </c>
    </row>
    <row r="355" s="215" customFormat="1" ht="14.1" customHeight="1" spans="1:186">
      <c r="A355" s="229">
        <v>2139999</v>
      </c>
      <c r="B355" s="230" t="s">
        <v>314</v>
      </c>
      <c r="C355" s="231">
        <v>4531.7</v>
      </c>
      <c r="D355" s="231">
        <v>4531.7</v>
      </c>
      <c r="E355" s="231">
        <v>4291.74</v>
      </c>
      <c r="F355" s="231">
        <f t="shared" si="15"/>
        <v>94.7</v>
      </c>
      <c r="G355" s="232">
        <v>4991.67</v>
      </c>
      <c r="H355" s="256">
        <f t="shared" si="16"/>
        <v>85.98</v>
      </c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13"/>
      <c r="Y355" s="213"/>
      <c r="Z355" s="213"/>
      <c r="AA355" s="213"/>
      <c r="AB355" s="213"/>
      <c r="AC355" s="213"/>
      <c r="AD355" s="213"/>
      <c r="AE355" s="213"/>
      <c r="AF355" s="213"/>
      <c r="AG355" s="213"/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  <c r="BI355" s="213"/>
      <c r="BJ355" s="213"/>
      <c r="BK355" s="213"/>
      <c r="BL355" s="213"/>
      <c r="BM355" s="213"/>
      <c r="BN355" s="213"/>
      <c r="BO355" s="213"/>
      <c r="BP355" s="213"/>
      <c r="BQ355" s="213"/>
      <c r="BR355" s="213"/>
      <c r="BS355" s="213"/>
      <c r="BT355" s="213"/>
      <c r="BU355" s="213"/>
      <c r="BV355" s="213"/>
      <c r="BW355" s="213"/>
      <c r="BX355" s="213"/>
      <c r="BY355" s="213"/>
      <c r="BZ355" s="213"/>
      <c r="CA355" s="213"/>
      <c r="CB355" s="213"/>
      <c r="CC355" s="213"/>
      <c r="CD355" s="213"/>
      <c r="CE355" s="213"/>
      <c r="CF355" s="213"/>
      <c r="CG355" s="213"/>
      <c r="CH355" s="213"/>
      <c r="CI355" s="213"/>
      <c r="CJ355" s="213"/>
      <c r="CK355" s="213"/>
      <c r="CL355" s="213"/>
      <c r="CM355" s="213"/>
      <c r="CN355" s="213"/>
      <c r="CO355" s="213"/>
      <c r="CP355" s="213"/>
      <c r="CQ355" s="213"/>
      <c r="CR355" s="213"/>
      <c r="CS355" s="213"/>
      <c r="CT355" s="213"/>
      <c r="CU355" s="213"/>
      <c r="CV355" s="213"/>
      <c r="CW355" s="213"/>
      <c r="CX355" s="213"/>
      <c r="CY355" s="213"/>
      <c r="CZ355" s="213"/>
      <c r="DA355" s="213"/>
      <c r="DB355" s="213"/>
      <c r="DC355" s="213"/>
      <c r="DD355" s="213"/>
      <c r="DE355" s="213"/>
      <c r="DF355" s="213"/>
      <c r="DG355" s="213"/>
      <c r="DH355" s="213"/>
      <c r="DI355" s="213"/>
      <c r="DJ355" s="213"/>
      <c r="DK355" s="213"/>
      <c r="DL355" s="213"/>
      <c r="DM355" s="213"/>
      <c r="DN355" s="213"/>
      <c r="DO355" s="213"/>
      <c r="DP355" s="213"/>
      <c r="DQ355" s="213"/>
      <c r="DR355" s="213"/>
      <c r="DS355" s="213"/>
      <c r="DT355" s="213"/>
      <c r="DU355" s="213"/>
      <c r="DV355" s="213"/>
      <c r="DW355" s="213"/>
      <c r="DX355" s="213"/>
      <c r="DY355" s="213"/>
      <c r="DZ355" s="213"/>
      <c r="EA355" s="213"/>
      <c r="EB355" s="213"/>
      <c r="EC355" s="213"/>
      <c r="ED355" s="213"/>
      <c r="EE355" s="213"/>
      <c r="EF355" s="213"/>
      <c r="EG355" s="213"/>
      <c r="EH355" s="213"/>
      <c r="EI355" s="213"/>
      <c r="EJ355" s="213"/>
      <c r="EK355" s="213"/>
      <c r="EL355" s="213"/>
      <c r="EM355" s="213"/>
      <c r="EN355" s="213"/>
      <c r="EO355" s="213"/>
      <c r="EP355" s="213"/>
      <c r="EQ355" s="213"/>
      <c r="ER355" s="213"/>
      <c r="ES355" s="213"/>
      <c r="ET355" s="213"/>
      <c r="EU355" s="213"/>
      <c r="EV355" s="213"/>
      <c r="EW355" s="213"/>
      <c r="EX355" s="213"/>
      <c r="EY355" s="213"/>
      <c r="EZ355" s="213"/>
      <c r="FA355" s="213"/>
      <c r="FB355" s="213"/>
      <c r="FC355" s="213"/>
      <c r="FD355" s="213"/>
      <c r="FE355" s="213"/>
      <c r="FF355" s="213"/>
      <c r="FG355" s="213"/>
      <c r="FH355" s="213"/>
      <c r="FI355" s="213"/>
      <c r="FJ355" s="213"/>
      <c r="FK355" s="213"/>
      <c r="FL355" s="213"/>
      <c r="FM355" s="213"/>
      <c r="FN355" s="213"/>
      <c r="FO355" s="213"/>
      <c r="FP355" s="213"/>
      <c r="FQ355" s="213"/>
      <c r="FR355" s="213"/>
      <c r="FS355" s="213"/>
      <c r="FT355" s="213"/>
      <c r="FU355" s="213"/>
      <c r="FV355" s="213"/>
      <c r="FW355" s="213"/>
      <c r="FX355" s="213"/>
      <c r="FY355" s="213"/>
      <c r="FZ355" s="213"/>
      <c r="GA355" s="213"/>
      <c r="GB355" s="213"/>
      <c r="GC355" s="213"/>
      <c r="GD355" s="213"/>
    </row>
    <row r="356" ht="14.1" customHeight="1" spans="1:8">
      <c r="A356" s="227">
        <v>215</v>
      </c>
      <c r="B356" s="228" t="s">
        <v>315</v>
      </c>
      <c r="C356" s="223">
        <v>32008.5</v>
      </c>
      <c r="D356" s="223">
        <v>32008.5</v>
      </c>
      <c r="E356" s="223">
        <v>27248.72</v>
      </c>
      <c r="F356" s="223">
        <f t="shared" si="15"/>
        <v>85.13</v>
      </c>
      <c r="G356" s="225">
        <v>31480.6</v>
      </c>
      <c r="H356" s="94">
        <f t="shared" si="16"/>
        <v>86.56</v>
      </c>
    </row>
    <row r="357" ht="14.1" customHeight="1" spans="1:8">
      <c r="A357" s="229">
        <v>21508</v>
      </c>
      <c r="B357" s="230" t="s">
        <v>316</v>
      </c>
      <c r="C357" s="231">
        <v>32008.5</v>
      </c>
      <c r="D357" s="231">
        <v>32008.5</v>
      </c>
      <c r="E357" s="231">
        <v>27248.72</v>
      </c>
      <c r="F357" s="231">
        <f t="shared" si="15"/>
        <v>85.13</v>
      </c>
      <c r="G357" s="232">
        <v>31420.82</v>
      </c>
      <c r="H357" s="256">
        <f t="shared" si="16"/>
        <v>86.72</v>
      </c>
    </row>
    <row r="358" ht="14.1" customHeight="1" spans="1:8">
      <c r="A358" s="229">
        <v>2150805</v>
      </c>
      <c r="B358" s="230" t="s">
        <v>317</v>
      </c>
      <c r="C358" s="231">
        <v>32008.5</v>
      </c>
      <c r="D358" s="231">
        <v>32008.5</v>
      </c>
      <c r="E358" s="231">
        <v>27248.72</v>
      </c>
      <c r="F358" s="231">
        <f t="shared" si="15"/>
        <v>85.13</v>
      </c>
      <c r="G358" s="232">
        <v>31420.82</v>
      </c>
      <c r="H358" s="256">
        <f t="shared" si="16"/>
        <v>86.72</v>
      </c>
    </row>
    <row r="359" ht="14.1" customHeight="1" spans="1:8">
      <c r="A359" s="229">
        <v>21599</v>
      </c>
      <c r="B359" s="230" t="s">
        <v>318</v>
      </c>
      <c r="C359" s="231"/>
      <c r="D359" s="231"/>
      <c r="E359" s="231"/>
      <c r="F359" s="231"/>
      <c r="G359" s="232">
        <v>59.78</v>
      </c>
      <c r="H359" s="256"/>
    </row>
    <row r="360" ht="14.1" customHeight="1" spans="1:8">
      <c r="A360" s="229">
        <v>2159999</v>
      </c>
      <c r="B360" s="230" t="s">
        <v>319</v>
      </c>
      <c r="C360" s="231"/>
      <c r="D360" s="231"/>
      <c r="E360" s="231"/>
      <c r="F360" s="231"/>
      <c r="G360" s="232">
        <v>59.78</v>
      </c>
      <c r="H360" s="256"/>
    </row>
    <row r="361" ht="14.1" customHeight="1" spans="1:8">
      <c r="A361" s="198">
        <v>216</v>
      </c>
      <c r="B361" s="207" t="s">
        <v>320</v>
      </c>
      <c r="C361" s="231"/>
      <c r="D361" s="231"/>
      <c r="E361" s="231"/>
      <c r="F361" s="231" t="str">
        <f t="shared" ref="F361:F372" si="17">IF(D361=0,"",E361/D361*100)</f>
        <v/>
      </c>
      <c r="G361" s="232">
        <v>65</v>
      </c>
      <c r="H361" s="256">
        <f t="shared" ref="H361:H372" si="18">IF(G361=0,"",E361/G361*100)</f>
        <v>0</v>
      </c>
    </row>
    <row r="362" ht="14.1" customHeight="1" spans="1:8">
      <c r="A362" s="203">
        <v>21699</v>
      </c>
      <c r="B362" s="204" t="s">
        <v>321</v>
      </c>
      <c r="C362" s="231"/>
      <c r="D362" s="231"/>
      <c r="E362" s="231"/>
      <c r="F362" s="231" t="str">
        <f t="shared" si="17"/>
        <v/>
      </c>
      <c r="G362" s="232">
        <v>65</v>
      </c>
      <c r="H362" s="256">
        <f t="shared" si="18"/>
        <v>0</v>
      </c>
    </row>
    <row r="363" ht="14.1" customHeight="1" spans="1:8">
      <c r="A363" s="203">
        <v>2169999</v>
      </c>
      <c r="B363" s="204" t="s">
        <v>322</v>
      </c>
      <c r="C363" s="231"/>
      <c r="D363" s="231"/>
      <c r="E363" s="231"/>
      <c r="F363" s="231" t="str">
        <f t="shared" si="17"/>
        <v/>
      </c>
      <c r="G363" s="232">
        <v>65</v>
      </c>
      <c r="H363" s="256">
        <f t="shared" si="18"/>
        <v>0</v>
      </c>
    </row>
    <row r="364" ht="14.1" customHeight="1" spans="1:8">
      <c r="A364" s="227">
        <v>219</v>
      </c>
      <c r="B364" s="228" t="s">
        <v>323</v>
      </c>
      <c r="C364" s="223">
        <v>9170</v>
      </c>
      <c r="D364" s="223">
        <v>9170</v>
      </c>
      <c r="E364" s="223">
        <v>9360</v>
      </c>
      <c r="F364" s="223">
        <f t="shared" si="17"/>
        <v>102.07</v>
      </c>
      <c r="G364" s="225">
        <v>8600</v>
      </c>
      <c r="H364" s="94">
        <f t="shared" si="18"/>
        <v>108.84</v>
      </c>
    </row>
    <row r="365" ht="14.1" customHeight="1" spans="1:8">
      <c r="A365" s="229">
        <v>21902</v>
      </c>
      <c r="B365" s="230" t="s">
        <v>324</v>
      </c>
      <c r="C365" s="231">
        <v>5220</v>
      </c>
      <c r="D365" s="231">
        <v>5220</v>
      </c>
      <c r="E365" s="231">
        <v>5160</v>
      </c>
      <c r="F365" s="231">
        <f t="shared" si="17"/>
        <v>98.85</v>
      </c>
      <c r="G365" s="232">
        <v>5000</v>
      </c>
      <c r="H365" s="256">
        <f t="shared" si="18"/>
        <v>103.2</v>
      </c>
    </row>
    <row r="366" ht="14.1" customHeight="1" spans="1:8">
      <c r="A366" s="229">
        <v>21906</v>
      </c>
      <c r="B366" s="230" t="s">
        <v>325</v>
      </c>
      <c r="C366" s="231">
        <v>3000</v>
      </c>
      <c r="D366" s="231">
        <v>3000</v>
      </c>
      <c r="E366" s="231">
        <v>3000</v>
      </c>
      <c r="F366" s="231">
        <f t="shared" si="17"/>
        <v>100</v>
      </c>
      <c r="G366" s="232">
        <v>3000</v>
      </c>
      <c r="H366" s="256">
        <f t="shared" si="18"/>
        <v>100</v>
      </c>
    </row>
    <row r="367" s="215" customFormat="1" ht="14.1" customHeight="1" spans="1:186">
      <c r="A367" s="229">
        <v>21999</v>
      </c>
      <c r="B367" s="230" t="s">
        <v>326</v>
      </c>
      <c r="C367" s="231">
        <v>950</v>
      </c>
      <c r="D367" s="231">
        <v>950</v>
      </c>
      <c r="E367" s="231">
        <v>1200</v>
      </c>
      <c r="F367" s="231">
        <f t="shared" si="17"/>
        <v>126.32</v>
      </c>
      <c r="G367" s="232">
        <v>600</v>
      </c>
      <c r="H367" s="256">
        <f t="shared" si="18"/>
        <v>200</v>
      </c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13"/>
      <c r="AD367" s="213"/>
      <c r="AE367" s="213"/>
      <c r="AF367" s="213"/>
      <c r="AG367" s="213"/>
      <c r="AH367" s="213"/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  <c r="BI367" s="213"/>
      <c r="BJ367" s="213"/>
      <c r="BK367" s="213"/>
      <c r="BL367" s="213"/>
      <c r="BM367" s="213"/>
      <c r="BN367" s="213"/>
      <c r="BO367" s="213"/>
      <c r="BP367" s="213"/>
      <c r="BQ367" s="213"/>
      <c r="BR367" s="213"/>
      <c r="BS367" s="213"/>
      <c r="BT367" s="213"/>
      <c r="BU367" s="213"/>
      <c r="BV367" s="213"/>
      <c r="BW367" s="213"/>
      <c r="BX367" s="213"/>
      <c r="BY367" s="213"/>
      <c r="BZ367" s="213"/>
      <c r="CA367" s="213"/>
      <c r="CB367" s="213"/>
      <c r="CC367" s="213"/>
      <c r="CD367" s="213"/>
      <c r="CE367" s="213"/>
      <c r="CF367" s="213"/>
      <c r="CG367" s="213"/>
      <c r="CH367" s="213"/>
      <c r="CI367" s="213"/>
      <c r="CJ367" s="213"/>
      <c r="CK367" s="213"/>
      <c r="CL367" s="213"/>
      <c r="CM367" s="213"/>
      <c r="CN367" s="213"/>
      <c r="CO367" s="213"/>
      <c r="CP367" s="213"/>
      <c r="CQ367" s="213"/>
      <c r="CR367" s="213"/>
      <c r="CS367" s="213"/>
      <c r="CT367" s="213"/>
      <c r="CU367" s="213"/>
      <c r="CV367" s="213"/>
      <c r="CW367" s="213"/>
      <c r="CX367" s="213"/>
      <c r="CY367" s="213"/>
      <c r="CZ367" s="213"/>
      <c r="DA367" s="213"/>
      <c r="DB367" s="213"/>
      <c r="DC367" s="213"/>
      <c r="DD367" s="213"/>
      <c r="DE367" s="213"/>
      <c r="DF367" s="213"/>
      <c r="DG367" s="213"/>
      <c r="DH367" s="213"/>
      <c r="DI367" s="213"/>
      <c r="DJ367" s="213"/>
      <c r="DK367" s="213"/>
      <c r="DL367" s="213"/>
      <c r="DM367" s="213"/>
      <c r="DN367" s="213"/>
      <c r="DO367" s="213"/>
      <c r="DP367" s="213"/>
      <c r="DQ367" s="213"/>
      <c r="DR367" s="213"/>
      <c r="DS367" s="213"/>
      <c r="DT367" s="213"/>
      <c r="DU367" s="213"/>
      <c r="DV367" s="213"/>
      <c r="DW367" s="213"/>
      <c r="DX367" s="213"/>
      <c r="DY367" s="213"/>
      <c r="DZ367" s="213"/>
      <c r="EA367" s="213"/>
      <c r="EB367" s="213"/>
      <c r="EC367" s="213"/>
      <c r="ED367" s="213"/>
      <c r="EE367" s="213"/>
      <c r="EF367" s="213"/>
      <c r="EG367" s="213"/>
      <c r="EH367" s="213"/>
      <c r="EI367" s="213"/>
      <c r="EJ367" s="213"/>
      <c r="EK367" s="213"/>
      <c r="EL367" s="213"/>
      <c r="EM367" s="213"/>
      <c r="EN367" s="213"/>
      <c r="EO367" s="213"/>
      <c r="EP367" s="213"/>
      <c r="EQ367" s="213"/>
      <c r="ER367" s="213"/>
      <c r="ES367" s="213"/>
      <c r="ET367" s="213"/>
      <c r="EU367" s="213"/>
      <c r="EV367" s="213"/>
      <c r="EW367" s="213"/>
      <c r="EX367" s="213"/>
      <c r="EY367" s="213"/>
      <c r="EZ367" s="213"/>
      <c r="FA367" s="213"/>
      <c r="FB367" s="213"/>
      <c r="FC367" s="213"/>
      <c r="FD367" s="213"/>
      <c r="FE367" s="213"/>
      <c r="FF367" s="213"/>
      <c r="FG367" s="213"/>
      <c r="FH367" s="213"/>
      <c r="FI367" s="213"/>
      <c r="FJ367" s="213"/>
      <c r="FK367" s="213"/>
      <c r="FL367" s="213"/>
      <c r="FM367" s="213"/>
      <c r="FN367" s="213"/>
      <c r="FO367" s="213"/>
      <c r="FP367" s="213"/>
      <c r="FQ367" s="213"/>
      <c r="FR367" s="213"/>
      <c r="FS367" s="213"/>
      <c r="FT367" s="213"/>
      <c r="FU367" s="213"/>
      <c r="FV367" s="213"/>
      <c r="FW367" s="213"/>
      <c r="FX367" s="213"/>
      <c r="FY367" s="213"/>
      <c r="FZ367" s="213"/>
      <c r="GA367" s="213"/>
      <c r="GB367" s="213"/>
      <c r="GC367" s="213"/>
      <c r="GD367" s="213"/>
    </row>
    <row r="368" s="214" customFormat="1" ht="14.1" customHeight="1" spans="1:186">
      <c r="A368" s="227">
        <v>220</v>
      </c>
      <c r="B368" s="228" t="s">
        <v>327</v>
      </c>
      <c r="C368" s="223">
        <v>4749.84</v>
      </c>
      <c r="D368" s="223">
        <v>4749.84</v>
      </c>
      <c r="E368" s="223">
        <v>4559.7</v>
      </c>
      <c r="F368" s="223">
        <f t="shared" si="17"/>
        <v>96</v>
      </c>
      <c r="G368" s="225">
        <v>3463.91</v>
      </c>
      <c r="H368" s="94">
        <f t="shared" si="18"/>
        <v>131.63</v>
      </c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  <c r="BB368" s="188"/>
      <c r="BC368" s="188"/>
      <c r="BD368" s="188"/>
      <c r="BE368" s="188"/>
      <c r="BF368" s="188"/>
      <c r="BG368" s="188"/>
      <c r="BH368" s="188"/>
      <c r="BI368" s="188"/>
      <c r="BJ368" s="188"/>
      <c r="BK368" s="188"/>
      <c r="BL368" s="188"/>
      <c r="BM368" s="188"/>
      <c r="BN368" s="188"/>
      <c r="BO368" s="188"/>
      <c r="BP368" s="188"/>
      <c r="BQ368" s="188"/>
      <c r="BR368" s="188"/>
      <c r="BS368" s="188"/>
      <c r="BT368" s="188"/>
      <c r="BU368" s="188"/>
      <c r="BV368" s="188"/>
      <c r="BW368" s="188"/>
      <c r="BX368" s="188"/>
      <c r="BY368" s="188"/>
      <c r="BZ368" s="188"/>
      <c r="CA368" s="188"/>
      <c r="CB368" s="188"/>
      <c r="CC368" s="188"/>
      <c r="CD368" s="188"/>
      <c r="CE368" s="188"/>
      <c r="CF368" s="188"/>
      <c r="CG368" s="188"/>
      <c r="CH368" s="188"/>
      <c r="CI368" s="188"/>
      <c r="CJ368" s="188"/>
      <c r="CK368" s="188"/>
      <c r="CL368" s="188"/>
      <c r="CM368" s="188"/>
      <c r="CN368" s="188"/>
      <c r="CO368" s="188"/>
      <c r="CP368" s="188"/>
      <c r="CQ368" s="188"/>
      <c r="CR368" s="188"/>
      <c r="CS368" s="188"/>
      <c r="CT368" s="188"/>
      <c r="CU368" s="188"/>
      <c r="CV368" s="188"/>
      <c r="CW368" s="188"/>
      <c r="CX368" s="188"/>
      <c r="CY368" s="188"/>
      <c r="CZ368" s="188"/>
      <c r="DA368" s="188"/>
      <c r="DB368" s="188"/>
      <c r="DC368" s="188"/>
      <c r="DD368" s="188"/>
      <c r="DE368" s="188"/>
      <c r="DF368" s="188"/>
      <c r="DG368" s="188"/>
      <c r="DH368" s="188"/>
      <c r="DI368" s="188"/>
      <c r="DJ368" s="188"/>
      <c r="DK368" s="188"/>
      <c r="DL368" s="188"/>
      <c r="DM368" s="188"/>
      <c r="DN368" s="188"/>
      <c r="DO368" s="188"/>
      <c r="DP368" s="188"/>
      <c r="DQ368" s="188"/>
      <c r="DR368" s="188"/>
      <c r="DS368" s="188"/>
      <c r="DT368" s="188"/>
      <c r="DU368" s="188"/>
      <c r="DV368" s="188"/>
      <c r="DW368" s="188"/>
      <c r="DX368" s="188"/>
      <c r="DY368" s="188"/>
      <c r="DZ368" s="188"/>
      <c r="EA368" s="188"/>
      <c r="EB368" s="188"/>
      <c r="EC368" s="188"/>
      <c r="ED368" s="188"/>
      <c r="EE368" s="188"/>
      <c r="EF368" s="188"/>
      <c r="EG368" s="188"/>
      <c r="EH368" s="188"/>
      <c r="EI368" s="188"/>
      <c r="EJ368" s="188"/>
      <c r="EK368" s="188"/>
      <c r="EL368" s="188"/>
      <c r="EM368" s="188"/>
      <c r="EN368" s="188"/>
      <c r="EO368" s="188"/>
      <c r="EP368" s="188"/>
      <c r="EQ368" s="188"/>
      <c r="ER368" s="188"/>
      <c r="ES368" s="188"/>
      <c r="ET368" s="188"/>
      <c r="EU368" s="188"/>
      <c r="EV368" s="188"/>
      <c r="EW368" s="188"/>
      <c r="EX368" s="188"/>
      <c r="EY368" s="188"/>
      <c r="EZ368" s="188"/>
      <c r="FA368" s="188"/>
      <c r="FB368" s="188"/>
      <c r="FC368" s="188"/>
      <c r="FD368" s="188"/>
      <c r="FE368" s="188"/>
      <c r="FF368" s="188"/>
      <c r="FG368" s="188"/>
      <c r="FH368" s="188"/>
      <c r="FI368" s="188"/>
      <c r="FJ368" s="188"/>
      <c r="FK368" s="188"/>
      <c r="FL368" s="188"/>
      <c r="FM368" s="188"/>
      <c r="FN368" s="188"/>
      <c r="FO368" s="188"/>
      <c r="FP368" s="188"/>
      <c r="FQ368" s="188"/>
      <c r="FR368" s="188"/>
      <c r="FS368" s="188"/>
      <c r="FT368" s="188"/>
      <c r="FU368" s="188"/>
      <c r="FV368" s="188"/>
      <c r="FW368" s="188"/>
      <c r="FX368" s="188"/>
      <c r="FY368" s="188"/>
      <c r="FZ368" s="188"/>
      <c r="GA368" s="188"/>
      <c r="GB368" s="188"/>
      <c r="GC368" s="188"/>
      <c r="GD368" s="188"/>
    </row>
    <row r="369" s="214" customFormat="1" ht="14.1" customHeight="1" spans="1:186">
      <c r="A369" s="229">
        <v>22001</v>
      </c>
      <c r="B369" s="230" t="s">
        <v>328</v>
      </c>
      <c r="C369" s="231">
        <v>4749.84</v>
      </c>
      <c r="D369" s="231">
        <v>4749.84</v>
      </c>
      <c r="E369" s="231">
        <v>4559.7</v>
      </c>
      <c r="F369" s="231">
        <f t="shared" si="17"/>
        <v>96</v>
      </c>
      <c r="G369" s="232">
        <v>3463.91</v>
      </c>
      <c r="H369" s="256">
        <f t="shared" si="18"/>
        <v>131.63</v>
      </c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  <c r="BB369" s="188"/>
      <c r="BC369" s="188"/>
      <c r="BD369" s="188"/>
      <c r="BE369" s="188"/>
      <c r="BF369" s="188"/>
      <c r="BG369" s="188"/>
      <c r="BH369" s="188"/>
      <c r="BI369" s="188"/>
      <c r="BJ369" s="188"/>
      <c r="BK369" s="188"/>
      <c r="BL369" s="188"/>
      <c r="BM369" s="188"/>
      <c r="BN369" s="188"/>
      <c r="BO369" s="188"/>
      <c r="BP369" s="188"/>
      <c r="BQ369" s="188"/>
      <c r="BR369" s="188"/>
      <c r="BS369" s="188"/>
      <c r="BT369" s="188"/>
      <c r="BU369" s="188"/>
      <c r="BV369" s="188"/>
      <c r="BW369" s="188"/>
      <c r="BX369" s="188"/>
      <c r="BY369" s="188"/>
      <c r="BZ369" s="188"/>
      <c r="CA369" s="188"/>
      <c r="CB369" s="188"/>
      <c r="CC369" s="188"/>
      <c r="CD369" s="188"/>
      <c r="CE369" s="188"/>
      <c r="CF369" s="188"/>
      <c r="CG369" s="188"/>
      <c r="CH369" s="188"/>
      <c r="CI369" s="188"/>
      <c r="CJ369" s="188"/>
      <c r="CK369" s="188"/>
      <c r="CL369" s="188"/>
      <c r="CM369" s="188"/>
      <c r="CN369" s="188"/>
      <c r="CO369" s="188"/>
      <c r="CP369" s="188"/>
      <c r="CQ369" s="188"/>
      <c r="CR369" s="188"/>
      <c r="CS369" s="188"/>
      <c r="CT369" s="188"/>
      <c r="CU369" s="188"/>
      <c r="CV369" s="188"/>
      <c r="CW369" s="188"/>
      <c r="CX369" s="188"/>
      <c r="CY369" s="188"/>
      <c r="CZ369" s="188"/>
      <c r="DA369" s="188"/>
      <c r="DB369" s="188"/>
      <c r="DC369" s="188"/>
      <c r="DD369" s="188"/>
      <c r="DE369" s="188"/>
      <c r="DF369" s="188"/>
      <c r="DG369" s="188"/>
      <c r="DH369" s="188"/>
      <c r="DI369" s="188"/>
      <c r="DJ369" s="188"/>
      <c r="DK369" s="188"/>
      <c r="DL369" s="188"/>
      <c r="DM369" s="188"/>
      <c r="DN369" s="188"/>
      <c r="DO369" s="188"/>
      <c r="DP369" s="188"/>
      <c r="DQ369" s="188"/>
      <c r="DR369" s="188"/>
      <c r="DS369" s="188"/>
      <c r="DT369" s="188"/>
      <c r="DU369" s="188"/>
      <c r="DV369" s="188"/>
      <c r="DW369" s="188"/>
      <c r="DX369" s="188"/>
      <c r="DY369" s="188"/>
      <c r="DZ369" s="188"/>
      <c r="EA369" s="188"/>
      <c r="EB369" s="188"/>
      <c r="EC369" s="188"/>
      <c r="ED369" s="188"/>
      <c r="EE369" s="188"/>
      <c r="EF369" s="188"/>
      <c r="EG369" s="188"/>
      <c r="EH369" s="188"/>
      <c r="EI369" s="188"/>
      <c r="EJ369" s="188"/>
      <c r="EK369" s="188"/>
      <c r="EL369" s="188"/>
      <c r="EM369" s="188"/>
      <c r="EN369" s="188"/>
      <c r="EO369" s="188"/>
      <c r="EP369" s="188"/>
      <c r="EQ369" s="188"/>
      <c r="ER369" s="188"/>
      <c r="ES369" s="188"/>
      <c r="ET369" s="188"/>
      <c r="EU369" s="188"/>
      <c r="EV369" s="188"/>
      <c r="EW369" s="188"/>
      <c r="EX369" s="188"/>
      <c r="EY369" s="188"/>
      <c r="EZ369" s="188"/>
      <c r="FA369" s="188"/>
      <c r="FB369" s="188"/>
      <c r="FC369" s="188"/>
      <c r="FD369" s="188"/>
      <c r="FE369" s="188"/>
      <c r="FF369" s="188"/>
      <c r="FG369" s="188"/>
      <c r="FH369" s="188"/>
      <c r="FI369" s="188"/>
      <c r="FJ369" s="188"/>
      <c r="FK369" s="188"/>
      <c r="FL369" s="188"/>
      <c r="FM369" s="188"/>
      <c r="FN369" s="188"/>
      <c r="FO369" s="188"/>
      <c r="FP369" s="188"/>
      <c r="FQ369" s="188"/>
      <c r="FR369" s="188"/>
      <c r="FS369" s="188"/>
      <c r="FT369" s="188"/>
      <c r="FU369" s="188"/>
      <c r="FV369" s="188"/>
      <c r="FW369" s="188"/>
      <c r="FX369" s="188"/>
      <c r="FY369" s="188"/>
      <c r="FZ369" s="188"/>
      <c r="GA369" s="188"/>
      <c r="GB369" s="188"/>
      <c r="GC369" s="188"/>
      <c r="GD369" s="188"/>
    </row>
    <row r="370" s="214" customFormat="1" ht="14.1" customHeight="1" spans="1:186">
      <c r="A370" s="229">
        <v>2200101</v>
      </c>
      <c r="B370" s="230" t="s">
        <v>40</v>
      </c>
      <c r="C370" s="231">
        <v>2926.57</v>
      </c>
      <c r="D370" s="231">
        <v>2926.57</v>
      </c>
      <c r="E370" s="231">
        <v>2827.79</v>
      </c>
      <c r="F370" s="231">
        <f t="shared" si="17"/>
        <v>96.62</v>
      </c>
      <c r="G370" s="232">
        <v>2242.22</v>
      </c>
      <c r="H370" s="256">
        <f t="shared" si="18"/>
        <v>126.12</v>
      </c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  <c r="BB370" s="188"/>
      <c r="BC370" s="188"/>
      <c r="BD370" s="188"/>
      <c r="BE370" s="188"/>
      <c r="BF370" s="188"/>
      <c r="BG370" s="188"/>
      <c r="BH370" s="188"/>
      <c r="BI370" s="188"/>
      <c r="BJ370" s="188"/>
      <c r="BK370" s="188"/>
      <c r="BL370" s="188"/>
      <c r="BM370" s="188"/>
      <c r="BN370" s="188"/>
      <c r="BO370" s="188"/>
      <c r="BP370" s="188"/>
      <c r="BQ370" s="188"/>
      <c r="BR370" s="188"/>
      <c r="BS370" s="188"/>
      <c r="BT370" s="188"/>
      <c r="BU370" s="188"/>
      <c r="BV370" s="188"/>
      <c r="BW370" s="188"/>
      <c r="BX370" s="188"/>
      <c r="BY370" s="188"/>
      <c r="BZ370" s="188"/>
      <c r="CA370" s="188"/>
      <c r="CB370" s="188"/>
      <c r="CC370" s="188"/>
      <c r="CD370" s="188"/>
      <c r="CE370" s="188"/>
      <c r="CF370" s="188"/>
      <c r="CG370" s="188"/>
      <c r="CH370" s="188"/>
      <c r="CI370" s="188"/>
      <c r="CJ370" s="188"/>
      <c r="CK370" s="188"/>
      <c r="CL370" s="188"/>
      <c r="CM370" s="188"/>
      <c r="CN370" s="188"/>
      <c r="CO370" s="188"/>
      <c r="CP370" s="188"/>
      <c r="CQ370" s="188"/>
      <c r="CR370" s="188"/>
      <c r="CS370" s="188"/>
      <c r="CT370" s="188"/>
      <c r="CU370" s="188"/>
      <c r="CV370" s="188"/>
      <c r="CW370" s="188"/>
      <c r="CX370" s="188"/>
      <c r="CY370" s="188"/>
      <c r="CZ370" s="188"/>
      <c r="DA370" s="188"/>
      <c r="DB370" s="188"/>
      <c r="DC370" s="188"/>
      <c r="DD370" s="188"/>
      <c r="DE370" s="188"/>
      <c r="DF370" s="188"/>
      <c r="DG370" s="188"/>
      <c r="DH370" s="188"/>
      <c r="DI370" s="188"/>
      <c r="DJ370" s="188"/>
      <c r="DK370" s="188"/>
      <c r="DL370" s="188"/>
      <c r="DM370" s="188"/>
      <c r="DN370" s="188"/>
      <c r="DO370" s="188"/>
      <c r="DP370" s="188"/>
      <c r="DQ370" s="188"/>
      <c r="DR370" s="188"/>
      <c r="DS370" s="188"/>
      <c r="DT370" s="188"/>
      <c r="DU370" s="188"/>
      <c r="DV370" s="188"/>
      <c r="DW370" s="188"/>
      <c r="DX370" s="188"/>
      <c r="DY370" s="188"/>
      <c r="DZ370" s="188"/>
      <c r="EA370" s="188"/>
      <c r="EB370" s="188"/>
      <c r="EC370" s="188"/>
      <c r="ED370" s="188"/>
      <c r="EE370" s="188"/>
      <c r="EF370" s="188"/>
      <c r="EG370" s="188"/>
      <c r="EH370" s="188"/>
      <c r="EI370" s="188"/>
      <c r="EJ370" s="188"/>
      <c r="EK370" s="188"/>
      <c r="EL370" s="188"/>
      <c r="EM370" s="188"/>
      <c r="EN370" s="188"/>
      <c r="EO370" s="188"/>
      <c r="EP370" s="188"/>
      <c r="EQ370" s="188"/>
      <c r="ER370" s="188"/>
      <c r="ES370" s="188"/>
      <c r="ET370" s="188"/>
      <c r="EU370" s="188"/>
      <c r="EV370" s="188"/>
      <c r="EW370" s="188"/>
      <c r="EX370" s="188"/>
      <c r="EY370" s="188"/>
      <c r="EZ370" s="188"/>
      <c r="FA370" s="188"/>
      <c r="FB370" s="188"/>
      <c r="FC370" s="188"/>
      <c r="FD370" s="188"/>
      <c r="FE370" s="188"/>
      <c r="FF370" s="188"/>
      <c r="FG370" s="188"/>
      <c r="FH370" s="188"/>
      <c r="FI370" s="188"/>
      <c r="FJ370" s="188"/>
      <c r="FK370" s="188"/>
      <c r="FL370" s="188"/>
      <c r="FM370" s="188"/>
      <c r="FN370" s="188"/>
      <c r="FO370" s="188"/>
      <c r="FP370" s="188"/>
      <c r="FQ370" s="188"/>
      <c r="FR370" s="188"/>
      <c r="FS370" s="188"/>
      <c r="FT370" s="188"/>
      <c r="FU370" s="188"/>
      <c r="FV370" s="188"/>
      <c r="FW370" s="188"/>
      <c r="FX370" s="188"/>
      <c r="FY370" s="188"/>
      <c r="FZ370" s="188"/>
      <c r="GA370" s="188"/>
      <c r="GB370" s="188"/>
      <c r="GC370" s="188"/>
      <c r="GD370" s="188"/>
    </row>
    <row r="371" s="214" customFormat="1" ht="14.1" customHeight="1" spans="1:186">
      <c r="A371" s="229">
        <v>2200102</v>
      </c>
      <c r="B371" s="230" t="s">
        <v>41</v>
      </c>
      <c r="C371" s="231">
        <v>393.9</v>
      </c>
      <c r="D371" s="231">
        <v>393.9</v>
      </c>
      <c r="E371" s="231">
        <v>362.48</v>
      </c>
      <c r="F371" s="231">
        <f t="shared" si="17"/>
        <v>92.02</v>
      </c>
      <c r="G371" s="232">
        <v>280.45</v>
      </c>
      <c r="H371" s="256">
        <f t="shared" si="18"/>
        <v>129.25</v>
      </c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  <c r="BB371" s="188"/>
      <c r="BC371" s="188"/>
      <c r="BD371" s="188"/>
      <c r="BE371" s="188"/>
      <c r="BF371" s="188"/>
      <c r="BG371" s="188"/>
      <c r="BH371" s="188"/>
      <c r="BI371" s="188"/>
      <c r="BJ371" s="188"/>
      <c r="BK371" s="188"/>
      <c r="BL371" s="188"/>
      <c r="BM371" s="188"/>
      <c r="BN371" s="188"/>
      <c r="BO371" s="188"/>
      <c r="BP371" s="188"/>
      <c r="BQ371" s="188"/>
      <c r="BR371" s="188"/>
      <c r="BS371" s="188"/>
      <c r="BT371" s="188"/>
      <c r="BU371" s="188"/>
      <c r="BV371" s="188"/>
      <c r="BW371" s="188"/>
      <c r="BX371" s="188"/>
      <c r="BY371" s="188"/>
      <c r="BZ371" s="188"/>
      <c r="CA371" s="188"/>
      <c r="CB371" s="188"/>
      <c r="CC371" s="188"/>
      <c r="CD371" s="188"/>
      <c r="CE371" s="188"/>
      <c r="CF371" s="188"/>
      <c r="CG371" s="188"/>
      <c r="CH371" s="188"/>
      <c r="CI371" s="188"/>
      <c r="CJ371" s="188"/>
      <c r="CK371" s="188"/>
      <c r="CL371" s="188"/>
      <c r="CM371" s="188"/>
      <c r="CN371" s="188"/>
      <c r="CO371" s="188"/>
      <c r="CP371" s="188"/>
      <c r="CQ371" s="188"/>
      <c r="CR371" s="188"/>
      <c r="CS371" s="188"/>
      <c r="CT371" s="188"/>
      <c r="CU371" s="188"/>
      <c r="CV371" s="188"/>
      <c r="CW371" s="188"/>
      <c r="CX371" s="188"/>
      <c r="CY371" s="188"/>
      <c r="CZ371" s="188"/>
      <c r="DA371" s="188"/>
      <c r="DB371" s="188"/>
      <c r="DC371" s="188"/>
      <c r="DD371" s="188"/>
      <c r="DE371" s="188"/>
      <c r="DF371" s="188"/>
      <c r="DG371" s="188"/>
      <c r="DH371" s="188"/>
      <c r="DI371" s="188"/>
      <c r="DJ371" s="188"/>
      <c r="DK371" s="188"/>
      <c r="DL371" s="188"/>
      <c r="DM371" s="188"/>
      <c r="DN371" s="188"/>
      <c r="DO371" s="188"/>
      <c r="DP371" s="188"/>
      <c r="DQ371" s="188"/>
      <c r="DR371" s="188"/>
      <c r="DS371" s="188"/>
      <c r="DT371" s="188"/>
      <c r="DU371" s="188"/>
      <c r="DV371" s="188"/>
      <c r="DW371" s="188"/>
      <c r="DX371" s="188"/>
      <c r="DY371" s="188"/>
      <c r="DZ371" s="188"/>
      <c r="EA371" s="188"/>
      <c r="EB371" s="188"/>
      <c r="EC371" s="188"/>
      <c r="ED371" s="188"/>
      <c r="EE371" s="188"/>
      <c r="EF371" s="188"/>
      <c r="EG371" s="188"/>
      <c r="EH371" s="188"/>
      <c r="EI371" s="188"/>
      <c r="EJ371" s="188"/>
      <c r="EK371" s="188"/>
      <c r="EL371" s="188"/>
      <c r="EM371" s="188"/>
      <c r="EN371" s="188"/>
      <c r="EO371" s="188"/>
      <c r="EP371" s="188"/>
      <c r="EQ371" s="188"/>
      <c r="ER371" s="188"/>
      <c r="ES371" s="188"/>
      <c r="ET371" s="188"/>
      <c r="EU371" s="188"/>
      <c r="EV371" s="188"/>
      <c r="EW371" s="188"/>
      <c r="EX371" s="188"/>
      <c r="EY371" s="188"/>
      <c r="EZ371" s="188"/>
      <c r="FA371" s="188"/>
      <c r="FB371" s="188"/>
      <c r="FC371" s="188"/>
      <c r="FD371" s="188"/>
      <c r="FE371" s="188"/>
      <c r="FF371" s="188"/>
      <c r="FG371" s="188"/>
      <c r="FH371" s="188"/>
      <c r="FI371" s="188"/>
      <c r="FJ371" s="188"/>
      <c r="FK371" s="188"/>
      <c r="FL371" s="188"/>
      <c r="FM371" s="188"/>
      <c r="FN371" s="188"/>
      <c r="FO371" s="188"/>
      <c r="FP371" s="188"/>
      <c r="FQ371" s="188"/>
      <c r="FR371" s="188"/>
      <c r="FS371" s="188"/>
      <c r="FT371" s="188"/>
      <c r="FU371" s="188"/>
      <c r="FV371" s="188"/>
      <c r="FW371" s="188"/>
      <c r="FX371" s="188"/>
      <c r="FY371" s="188"/>
      <c r="FZ371" s="188"/>
      <c r="GA371" s="188"/>
      <c r="GB371" s="188"/>
      <c r="GC371" s="188"/>
      <c r="GD371" s="188"/>
    </row>
    <row r="372" s="214" customFormat="1" ht="14.1" customHeight="1" spans="1:186">
      <c r="A372" s="229">
        <v>2200104</v>
      </c>
      <c r="B372" s="230" t="s">
        <v>329</v>
      </c>
      <c r="C372" s="231">
        <v>255</v>
      </c>
      <c r="D372" s="231">
        <v>255</v>
      </c>
      <c r="E372" s="231">
        <v>232.87</v>
      </c>
      <c r="F372" s="231">
        <f t="shared" si="17"/>
        <v>91.32</v>
      </c>
      <c r="G372" s="232">
        <v>33.82</v>
      </c>
      <c r="H372" s="256">
        <f t="shared" si="18"/>
        <v>688.56</v>
      </c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  <c r="BB372" s="188"/>
      <c r="BC372" s="188"/>
      <c r="BD372" s="188"/>
      <c r="BE372" s="188"/>
      <c r="BF372" s="188"/>
      <c r="BG372" s="188"/>
      <c r="BH372" s="188"/>
      <c r="BI372" s="188"/>
      <c r="BJ372" s="188"/>
      <c r="BK372" s="188"/>
      <c r="BL372" s="188"/>
      <c r="BM372" s="188"/>
      <c r="BN372" s="188"/>
      <c r="BO372" s="188"/>
      <c r="BP372" s="188"/>
      <c r="BQ372" s="188"/>
      <c r="BR372" s="188"/>
      <c r="BS372" s="188"/>
      <c r="BT372" s="188"/>
      <c r="BU372" s="188"/>
      <c r="BV372" s="188"/>
      <c r="BW372" s="188"/>
      <c r="BX372" s="188"/>
      <c r="BY372" s="188"/>
      <c r="BZ372" s="188"/>
      <c r="CA372" s="188"/>
      <c r="CB372" s="188"/>
      <c r="CC372" s="188"/>
      <c r="CD372" s="188"/>
      <c r="CE372" s="188"/>
      <c r="CF372" s="188"/>
      <c r="CG372" s="188"/>
      <c r="CH372" s="188"/>
      <c r="CI372" s="188"/>
      <c r="CJ372" s="188"/>
      <c r="CK372" s="188"/>
      <c r="CL372" s="188"/>
      <c r="CM372" s="188"/>
      <c r="CN372" s="188"/>
      <c r="CO372" s="188"/>
      <c r="CP372" s="188"/>
      <c r="CQ372" s="188"/>
      <c r="CR372" s="188"/>
      <c r="CS372" s="188"/>
      <c r="CT372" s="188"/>
      <c r="CU372" s="188"/>
      <c r="CV372" s="188"/>
      <c r="CW372" s="188"/>
      <c r="CX372" s="188"/>
      <c r="CY372" s="188"/>
      <c r="CZ372" s="188"/>
      <c r="DA372" s="188"/>
      <c r="DB372" s="188"/>
      <c r="DC372" s="188"/>
      <c r="DD372" s="188"/>
      <c r="DE372" s="188"/>
      <c r="DF372" s="188"/>
      <c r="DG372" s="188"/>
      <c r="DH372" s="188"/>
      <c r="DI372" s="188"/>
      <c r="DJ372" s="188"/>
      <c r="DK372" s="188"/>
      <c r="DL372" s="188"/>
      <c r="DM372" s="188"/>
      <c r="DN372" s="188"/>
      <c r="DO372" s="188"/>
      <c r="DP372" s="188"/>
      <c r="DQ372" s="188"/>
      <c r="DR372" s="188"/>
      <c r="DS372" s="188"/>
      <c r="DT372" s="188"/>
      <c r="DU372" s="188"/>
      <c r="DV372" s="188"/>
      <c r="DW372" s="188"/>
      <c r="DX372" s="188"/>
      <c r="DY372" s="188"/>
      <c r="DZ372" s="188"/>
      <c r="EA372" s="188"/>
      <c r="EB372" s="188"/>
      <c r="EC372" s="188"/>
      <c r="ED372" s="188"/>
      <c r="EE372" s="188"/>
      <c r="EF372" s="188"/>
      <c r="EG372" s="188"/>
      <c r="EH372" s="188"/>
      <c r="EI372" s="188"/>
      <c r="EJ372" s="188"/>
      <c r="EK372" s="188"/>
      <c r="EL372" s="188"/>
      <c r="EM372" s="188"/>
      <c r="EN372" s="188"/>
      <c r="EO372" s="188"/>
      <c r="EP372" s="188"/>
      <c r="EQ372" s="188"/>
      <c r="ER372" s="188"/>
      <c r="ES372" s="188"/>
      <c r="ET372" s="188"/>
      <c r="EU372" s="188"/>
      <c r="EV372" s="188"/>
      <c r="EW372" s="188"/>
      <c r="EX372" s="188"/>
      <c r="EY372" s="188"/>
      <c r="EZ372" s="188"/>
      <c r="FA372" s="188"/>
      <c r="FB372" s="188"/>
      <c r="FC372" s="188"/>
      <c r="FD372" s="188"/>
      <c r="FE372" s="188"/>
      <c r="FF372" s="188"/>
      <c r="FG372" s="188"/>
      <c r="FH372" s="188"/>
      <c r="FI372" s="188"/>
      <c r="FJ372" s="188"/>
      <c r="FK372" s="188"/>
      <c r="FL372" s="188"/>
      <c r="FM372" s="188"/>
      <c r="FN372" s="188"/>
      <c r="FO372" s="188"/>
      <c r="FP372" s="188"/>
      <c r="FQ372" s="188"/>
      <c r="FR372" s="188"/>
      <c r="FS372" s="188"/>
      <c r="FT372" s="188"/>
      <c r="FU372" s="188"/>
      <c r="FV372" s="188"/>
      <c r="FW372" s="188"/>
      <c r="FX372" s="188"/>
      <c r="FY372" s="188"/>
      <c r="FZ372" s="188"/>
      <c r="GA372" s="188"/>
      <c r="GB372" s="188"/>
      <c r="GC372" s="188"/>
      <c r="GD372" s="188"/>
    </row>
    <row r="373" s="214" customFormat="1" ht="13.5" spans="1:186">
      <c r="A373" s="229">
        <v>2200106</v>
      </c>
      <c r="B373" s="230" t="s">
        <v>330</v>
      </c>
      <c r="C373" s="231"/>
      <c r="D373" s="231"/>
      <c r="E373" s="231"/>
      <c r="F373" s="231"/>
      <c r="G373" s="232">
        <v>24.56</v>
      </c>
      <c r="H373" s="256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  <c r="BB373" s="188"/>
      <c r="BC373" s="188"/>
      <c r="BD373" s="188"/>
      <c r="BE373" s="188"/>
      <c r="BF373" s="188"/>
      <c r="BG373" s="188"/>
      <c r="BH373" s="188"/>
      <c r="BI373" s="188"/>
      <c r="BJ373" s="188"/>
      <c r="BK373" s="188"/>
      <c r="BL373" s="188"/>
      <c r="BM373" s="188"/>
      <c r="BN373" s="188"/>
      <c r="BO373" s="188"/>
      <c r="BP373" s="188"/>
      <c r="BQ373" s="188"/>
      <c r="BR373" s="188"/>
      <c r="BS373" s="188"/>
      <c r="BT373" s="188"/>
      <c r="BU373" s="188"/>
      <c r="BV373" s="188"/>
      <c r="BW373" s="188"/>
      <c r="BX373" s="188"/>
      <c r="BY373" s="188"/>
      <c r="BZ373" s="188"/>
      <c r="CA373" s="188"/>
      <c r="CB373" s="188"/>
      <c r="CC373" s="188"/>
      <c r="CD373" s="188"/>
      <c r="CE373" s="188"/>
      <c r="CF373" s="188"/>
      <c r="CG373" s="188"/>
      <c r="CH373" s="188"/>
      <c r="CI373" s="188"/>
      <c r="CJ373" s="188"/>
      <c r="CK373" s="188"/>
      <c r="CL373" s="188"/>
      <c r="CM373" s="188"/>
      <c r="CN373" s="188"/>
      <c r="CO373" s="188"/>
      <c r="CP373" s="188"/>
      <c r="CQ373" s="188"/>
      <c r="CR373" s="188"/>
      <c r="CS373" s="188"/>
      <c r="CT373" s="188"/>
      <c r="CU373" s="188"/>
      <c r="CV373" s="188"/>
      <c r="CW373" s="188"/>
      <c r="CX373" s="188"/>
      <c r="CY373" s="188"/>
      <c r="CZ373" s="188"/>
      <c r="DA373" s="188"/>
      <c r="DB373" s="188"/>
      <c r="DC373" s="188"/>
      <c r="DD373" s="188"/>
      <c r="DE373" s="188"/>
      <c r="DF373" s="188"/>
      <c r="DG373" s="188"/>
      <c r="DH373" s="188"/>
      <c r="DI373" s="188"/>
      <c r="DJ373" s="188"/>
      <c r="DK373" s="188"/>
      <c r="DL373" s="188"/>
      <c r="DM373" s="188"/>
      <c r="DN373" s="188"/>
      <c r="DO373" s="188"/>
      <c r="DP373" s="188"/>
      <c r="DQ373" s="188"/>
      <c r="DR373" s="188"/>
      <c r="DS373" s="188"/>
      <c r="DT373" s="188"/>
      <c r="DU373" s="188"/>
      <c r="DV373" s="188"/>
      <c r="DW373" s="188"/>
      <c r="DX373" s="188"/>
      <c r="DY373" s="188"/>
      <c r="DZ373" s="188"/>
      <c r="EA373" s="188"/>
      <c r="EB373" s="188"/>
      <c r="EC373" s="188"/>
      <c r="ED373" s="188"/>
      <c r="EE373" s="188"/>
      <c r="EF373" s="188"/>
      <c r="EG373" s="188"/>
      <c r="EH373" s="188"/>
      <c r="EI373" s="188"/>
      <c r="EJ373" s="188"/>
      <c r="EK373" s="188"/>
      <c r="EL373" s="188"/>
      <c r="EM373" s="188"/>
      <c r="EN373" s="188"/>
      <c r="EO373" s="188"/>
      <c r="EP373" s="188"/>
      <c r="EQ373" s="188"/>
      <c r="ER373" s="188"/>
      <c r="ES373" s="188"/>
      <c r="ET373" s="188"/>
      <c r="EU373" s="188"/>
      <c r="EV373" s="188"/>
      <c r="EW373" s="188"/>
      <c r="EX373" s="188"/>
      <c r="EY373" s="188"/>
      <c r="EZ373" s="188"/>
      <c r="FA373" s="188"/>
      <c r="FB373" s="188"/>
      <c r="FC373" s="188"/>
      <c r="FD373" s="188"/>
      <c r="FE373" s="188"/>
      <c r="FF373" s="188"/>
      <c r="FG373" s="188"/>
      <c r="FH373" s="188"/>
      <c r="FI373" s="188"/>
      <c r="FJ373" s="188"/>
      <c r="FK373" s="188"/>
      <c r="FL373" s="188"/>
      <c r="FM373" s="188"/>
      <c r="FN373" s="188"/>
      <c r="FO373" s="188"/>
      <c r="FP373" s="188"/>
      <c r="FQ373" s="188"/>
      <c r="FR373" s="188"/>
      <c r="FS373" s="188"/>
      <c r="FT373" s="188"/>
      <c r="FU373" s="188"/>
      <c r="FV373" s="188"/>
      <c r="FW373" s="188"/>
      <c r="FX373" s="188"/>
      <c r="FY373" s="188"/>
      <c r="FZ373" s="188"/>
      <c r="GA373" s="188"/>
      <c r="GB373" s="188"/>
      <c r="GC373" s="188"/>
      <c r="GD373" s="188"/>
    </row>
    <row r="374" s="214" customFormat="1" ht="12" customHeight="1" spans="1:186">
      <c r="A374" s="229">
        <v>2200109</v>
      </c>
      <c r="B374" s="230" t="s">
        <v>331</v>
      </c>
      <c r="C374" s="231">
        <v>134.2</v>
      </c>
      <c r="D374" s="231">
        <v>134.2</v>
      </c>
      <c r="E374" s="231">
        <v>109.37</v>
      </c>
      <c r="F374" s="231">
        <f>IF(D374=0,"",E374/D374*100)</f>
        <v>81.5</v>
      </c>
      <c r="G374" s="232">
        <v>63.23</v>
      </c>
      <c r="H374" s="256">
        <f>IF(G374=0,"",E374/G374*100)</f>
        <v>172.97</v>
      </c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  <c r="BB374" s="188"/>
      <c r="BC374" s="188"/>
      <c r="BD374" s="188"/>
      <c r="BE374" s="188"/>
      <c r="BF374" s="188"/>
      <c r="BG374" s="188"/>
      <c r="BH374" s="188"/>
      <c r="BI374" s="188"/>
      <c r="BJ374" s="188"/>
      <c r="BK374" s="188"/>
      <c r="BL374" s="188"/>
      <c r="BM374" s="188"/>
      <c r="BN374" s="188"/>
      <c r="BO374" s="188"/>
      <c r="BP374" s="188"/>
      <c r="BQ374" s="188"/>
      <c r="BR374" s="188"/>
      <c r="BS374" s="188"/>
      <c r="BT374" s="188"/>
      <c r="BU374" s="188"/>
      <c r="BV374" s="188"/>
      <c r="BW374" s="188"/>
      <c r="BX374" s="188"/>
      <c r="BY374" s="188"/>
      <c r="BZ374" s="188"/>
      <c r="CA374" s="188"/>
      <c r="CB374" s="188"/>
      <c r="CC374" s="188"/>
      <c r="CD374" s="188"/>
      <c r="CE374" s="188"/>
      <c r="CF374" s="188"/>
      <c r="CG374" s="188"/>
      <c r="CH374" s="188"/>
      <c r="CI374" s="188"/>
      <c r="CJ374" s="188"/>
      <c r="CK374" s="188"/>
      <c r="CL374" s="188"/>
      <c r="CM374" s="188"/>
      <c r="CN374" s="188"/>
      <c r="CO374" s="188"/>
      <c r="CP374" s="188"/>
      <c r="CQ374" s="188"/>
      <c r="CR374" s="188"/>
      <c r="CS374" s="188"/>
      <c r="CT374" s="188"/>
      <c r="CU374" s="188"/>
      <c r="CV374" s="188"/>
      <c r="CW374" s="188"/>
      <c r="CX374" s="188"/>
      <c r="CY374" s="188"/>
      <c r="CZ374" s="188"/>
      <c r="DA374" s="188"/>
      <c r="DB374" s="188"/>
      <c r="DC374" s="188"/>
      <c r="DD374" s="188"/>
      <c r="DE374" s="188"/>
      <c r="DF374" s="188"/>
      <c r="DG374" s="188"/>
      <c r="DH374" s="188"/>
      <c r="DI374" s="188"/>
      <c r="DJ374" s="188"/>
      <c r="DK374" s="188"/>
      <c r="DL374" s="188"/>
      <c r="DM374" s="188"/>
      <c r="DN374" s="188"/>
      <c r="DO374" s="188"/>
      <c r="DP374" s="188"/>
      <c r="DQ374" s="188"/>
      <c r="DR374" s="188"/>
      <c r="DS374" s="188"/>
      <c r="DT374" s="188"/>
      <c r="DU374" s="188"/>
      <c r="DV374" s="188"/>
      <c r="DW374" s="188"/>
      <c r="DX374" s="188"/>
      <c r="DY374" s="188"/>
      <c r="DZ374" s="188"/>
      <c r="EA374" s="188"/>
      <c r="EB374" s="188"/>
      <c r="EC374" s="188"/>
      <c r="ED374" s="188"/>
      <c r="EE374" s="188"/>
      <c r="EF374" s="188"/>
      <c r="EG374" s="188"/>
      <c r="EH374" s="188"/>
      <c r="EI374" s="188"/>
      <c r="EJ374" s="188"/>
      <c r="EK374" s="188"/>
      <c r="EL374" s="188"/>
      <c r="EM374" s="188"/>
      <c r="EN374" s="188"/>
      <c r="EO374" s="188"/>
      <c r="EP374" s="188"/>
      <c r="EQ374" s="188"/>
      <c r="ER374" s="188"/>
      <c r="ES374" s="188"/>
      <c r="ET374" s="188"/>
      <c r="EU374" s="188"/>
      <c r="EV374" s="188"/>
      <c r="EW374" s="188"/>
      <c r="EX374" s="188"/>
      <c r="EY374" s="188"/>
      <c r="EZ374" s="188"/>
      <c r="FA374" s="188"/>
      <c r="FB374" s="188"/>
      <c r="FC374" s="188"/>
      <c r="FD374" s="188"/>
      <c r="FE374" s="188"/>
      <c r="FF374" s="188"/>
      <c r="FG374" s="188"/>
      <c r="FH374" s="188"/>
      <c r="FI374" s="188"/>
      <c r="FJ374" s="188"/>
      <c r="FK374" s="188"/>
      <c r="FL374" s="188"/>
      <c r="FM374" s="188"/>
      <c r="FN374" s="188"/>
      <c r="FO374" s="188"/>
      <c r="FP374" s="188"/>
      <c r="FQ374" s="188"/>
      <c r="FR374" s="188"/>
      <c r="FS374" s="188"/>
      <c r="FT374" s="188"/>
      <c r="FU374" s="188"/>
      <c r="FV374" s="188"/>
      <c r="FW374" s="188"/>
      <c r="FX374" s="188"/>
      <c r="FY374" s="188"/>
      <c r="FZ374" s="188"/>
      <c r="GA374" s="188"/>
      <c r="GB374" s="188"/>
      <c r="GC374" s="188"/>
      <c r="GD374" s="188"/>
    </row>
    <row r="375" s="215" customFormat="1" ht="12.95" customHeight="1" spans="1:186">
      <c r="A375" s="229">
        <v>2200150</v>
      </c>
      <c r="B375" s="230" t="s">
        <v>47</v>
      </c>
      <c r="C375" s="231">
        <v>1040.17</v>
      </c>
      <c r="D375" s="231">
        <v>1040.17</v>
      </c>
      <c r="E375" s="231">
        <v>1027.2</v>
      </c>
      <c r="F375" s="231">
        <f>IF(D375=0,"",E375/D375*100)</f>
        <v>98.75</v>
      </c>
      <c r="G375" s="232">
        <v>819.63</v>
      </c>
      <c r="H375" s="256">
        <f>IF(G375=0,"",E375/G375*100)</f>
        <v>125.32</v>
      </c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13"/>
      <c r="AC375" s="213"/>
      <c r="AD375" s="213"/>
      <c r="AE375" s="213"/>
      <c r="AF375" s="213"/>
      <c r="AG375" s="213"/>
      <c r="AH375" s="213"/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  <c r="BI375" s="213"/>
      <c r="BJ375" s="213"/>
      <c r="BK375" s="213"/>
      <c r="BL375" s="213"/>
      <c r="BM375" s="213"/>
      <c r="BN375" s="213"/>
      <c r="BO375" s="213"/>
      <c r="BP375" s="213"/>
      <c r="BQ375" s="213"/>
      <c r="BR375" s="213"/>
      <c r="BS375" s="213"/>
      <c r="BT375" s="213"/>
      <c r="BU375" s="213"/>
      <c r="BV375" s="213"/>
      <c r="BW375" s="213"/>
      <c r="BX375" s="213"/>
      <c r="BY375" s="213"/>
      <c r="BZ375" s="213"/>
      <c r="CA375" s="213"/>
      <c r="CB375" s="213"/>
      <c r="CC375" s="213"/>
      <c r="CD375" s="213"/>
      <c r="CE375" s="213"/>
      <c r="CF375" s="213"/>
      <c r="CG375" s="213"/>
      <c r="CH375" s="213"/>
      <c r="CI375" s="213"/>
      <c r="CJ375" s="213"/>
      <c r="CK375" s="213"/>
      <c r="CL375" s="213"/>
      <c r="CM375" s="213"/>
      <c r="CN375" s="213"/>
      <c r="CO375" s="213"/>
      <c r="CP375" s="213"/>
      <c r="CQ375" s="213"/>
      <c r="CR375" s="213"/>
      <c r="CS375" s="213"/>
      <c r="CT375" s="213"/>
      <c r="CU375" s="213"/>
      <c r="CV375" s="213"/>
      <c r="CW375" s="213"/>
      <c r="CX375" s="213"/>
      <c r="CY375" s="213"/>
      <c r="CZ375" s="213"/>
      <c r="DA375" s="213"/>
      <c r="DB375" s="213"/>
      <c r="DC375" s="213"/>
      <c r="DD375" s="213"/>
      <c r="DE375" s="213"/>
      <c r="DF375" s="213"/>
      <c r="DG375" s="213"/>
      <c r="DH375" s="213"/>
      <c r="DI375" s="213"/>
      <c r="DJ375" s="213"/>
      <c r="DK375" s="213"/>
      <c r="DL375" s="213"/>
      <c r="DM375" s="213"/>
      <c r="DN375" s="213"/>
      <c r="DO375" s="213"/>
      <c r="DP375" s="213"/>
      <c r="DQ375" s="213"/>
      <c r="DR375" s="213"/>
      <c r="DS375" s="213"/>
      <c r="DT375" s="213"/>
      <c r="DU375" s="213"/>
      <c r="DV375" s="213"/>
      <c r="DW375" s="213"/>
      <c r="DX375" s="213"/>
      <c r="DY375" s="213"/>
      <c r="DZ375" s="213"/>
      <c r="EA375" s="213"/>
      <c r="EB375" s="213"/>
      <c r="EC375" s="213"/>
      <c r="ED375" s="213"/>
      <c r="EE375" s="213"/>
      <c r="EF375" s="213"/>
      <c r="EG375" s="213"/>
      <c r="EH375" s="213"/>
      <c r="EI375" s="213"/>
      <c r="EJ375" s="213"/>
      <c r="EK375" s="213"/>
      <c r="EL375" s="213"/>
      <c r="EM375" s="213"/>
      <c r="EN375" s="213"/>
      <c r="EO375" s="213"/>
      <c r="EP375" s="213"/>
      <c r="EQ375" s="213"/>
      <c r="ER375" s="213"/>
      <c r="ES375" s="213"/>
      <c r="ET375" s="213"/>
      <c r="EU375" s="213"/>
      <c r="EV375" s="213"/>
      <c r="EW375" s="213"/>
      <c r="EX375" s="213"/>
      <c r="EY375" s="213"/>
      <c r="EZ375" s="213"/>
      <c r="FA375" s="213"/>
      <c r="FB375" s="213"/>
      <c r="FC375" s="213"/>
      <c r="FD375" s="213"/>
      <c r="FE375" s="213"/>
      <c r="FF375" s="213"/>
      <c r="FG375" s="213"/>
      <c r="FH375" s="213"/>
      <c r="FI375" s="213"/>
      <c r="FJ375" s="213"/>
      <c r="FK375" s="213"/>
      <c r="FL375" s="213"/>
      <c r="FM375" s="213"/>
      <c r="FN375" s="213"/>
      <c r="FO375" s="213"/>
      <c r="FP375" s="213"/>
      <c r="FQ375" s="213"/>
      <c r="FR375" s="213"/>
      <c r="FS375" s="213"/>
      <c r="FT375" s="213"/>
      <c r="FU375" s="213"/>
      <c r="FV375" s="213"/>
      <c r="FW375" s="213"/>
      <c r="FX375" s="213"/>
      <c r="FY375" s="213"/>
      <c r="FZ375" s="213"/>
      <c r="GA375" s="213"/>
      <c r="GB375" s="213"/>
      <c r="GC375" s="213"/>
      <c r="GD375" s="213"/>
    </row>
    <row r="376" ht="12.95" customHeight="1" spans="1:8">
      <c r="A376" s="227">
        <v>224</v>
      </c>
      <c r="B376" s="228" t="s">
        <v>332</v>
      </c>
      <c r="C376" s="223">
        <v>5833.28</v>
      </c>
      <c r="D376" s="223">
        <v>5833.28</v>
      </c>
      <c r="E376" s="223">
        <v>5519.93</v>
      </c>
      <c r="F376" s="223">
        <f>IF(D376=0,"",E376/D376*100)</f>
        <v>94.63</v>
      </c>
      <c r="G376" s="225">
        <v>3682.84</v>
      </c>
      <c r="H376" s="94">
        <f>IF(G376=0,"",E376/G376*100)</f>
        <v>149.88</v>
      </c>
    </row>
    <row r="377" ht="12.95" customHeight="1" spans="1:8">
      <c r="A377" s="229">
        <v>22401</v>
      </c>
      <c r="B377" s="230" t="s">
        <v>333</v>
      </c>
      <c r="C377" s="231">
        <v>4080.48</v>
      </c>
      <c r="D377" s="231">
        <v>4080.48</v>
      </c>
      <c r="E377" s="231">
        <v>3807.71</v>
      </c>
      <c r="F377" s="231">
        <f>IF(D377=0,"",E377/D377*100)</f>
        <v>93.32</v>
      </c>
      <c r="G377" s="232">
        <v>2004.54</v>
      </c>
      <c r="H377" s="231">
        <f>IF(G377=0,"",E377/G377*100)</f>
        <v>189.95</v>
      </c>
    </row>
    <row r="378" ht="12.95" customHeight="1" spans="1:8">
      <c r="A378" s="229">
        <v>2240101</v>
      </c>
      <c r="B378" s="230" t="s">
        <v>40</v>
      </c>
      <c r="C378" s="231">
        <v>1068.65</v>
      </c>
      <c r="D378" s="231">
        <v>1068.65</v>
      </c>
      <c r="E378" s="231">
        <v>1122.78</v>
      </c>
      <c r="F378" s="231">
        <f>IF(D378=0,"",E378/D378*100)</f>
        <v>105.07</v>
      </c>
      <c r="G378" s="232">
        <v>823.88</v>
      </c>
      <c r="H378" s="231">
        <f>IF(G378=0,"",E378/G378*100)</f>
        <v>136.28</v>
      </c>
    </row>
    <row r="379" ht="12.95" customHeight="1" spans="1:8">
      <c r="A379" s="229">
        <v>2240102</v>
      </c>
      <c r="B379" s="230" t="s">
        <v>225</v>
      </c>
      <c r="C379" s="231"/>
      <c r="D379" s="231"/>
      <c r="E379" s="231"/>
      <c r="F379" s="231"/>
      <c r="G379" s="232">
        <v>106.76</v>
      </c>
      <c r="H379" s="231"/>
    </row>
    <row r="380" ht="12.95" customHeight="1" spans="1:8">
      <c r="A380" s="229">
        <v>2240104</v>
      </c>
      <c r="B380" s="230" t="s">
        <v>334</v>
      </c>
      <c r="C380" s="231"/>
      <c r="D380" s="231"/>
      <c r="E380" s="231"/>
      <c r="F380" s="231"/>
      <c r="G380" s="232">
        <v>36.84</v>
      </c>
      <c r="H380" s="231"/>
    </row>
    <row r="381" ht="12.95" customHeight="1" spans="1:8">
      <c r="A381" s="229">
        <v>2240106</v>
      </c>
      <c r="B381" s="230" t="s">
        <v>335</v>
      </c>
      <c r="C381" s="231">
        <v>2966.23</v>
      </c>
      <c r="D381" s="231">
        <v>2966.23</v>
      </c>
      <c r="E381" s="231">
        <v>2626.88</v>
      </c>
      <c r="F381" s="231">
        <f>IF(D381=0,"",E381/D381*100)</f>
        <v>88.56</v>
      </c>
      <c r="G381" s="232">
        <v>961.17</v>
      </c>
      <c r="H381" s="231">
        <f>IF(G381=0,"",E381/G381*100)</f>
        <v>273.3</v>
      </c>
    </row>
    <row r="382" ht="12.95" customHeight="1" spans="1:8">
      <c r="A382" s="229">
        <v>2240108</v>
      </c>
      <c r="B382" s="230" t="s">
        <v>336</v>
      </c>
      <c r="C382" s="231"/>
      <c r="D382" s="231"/>
      <c r="E382" s="231"/>
      <c r="F382" s="231" t="str">
        <f>IF(D382=0,"",E382/D382*100)</f>
        <v/>
      </c>
      <c r="G382" s="232">
        <v>75.89</v>
      </c>
      <c r="H382" s="231"/>
    </row>
    <row r="383" ht="12.95" customHeight="1" spans="1:8">
      <c r="A383" s="229">
        <v>2240150</v>
      </c>
      <c r="B383" s="241" t="s">
        <v>47</v>
      </c>
      <c r="C383" s="231"/>
      <c r="D383" s="231"/>
      <c r="E383" s="231">
        <v>12.57</v>
      </c>
      <c r="F383" s="231"/>
      <c r="G383" s="232"/>
      <c r="H383" s="231"/>
    </row>
    <row r="384" s="214" customFormat="1" ht="12.95" customHeight="1" spans="1:186">
      <c r="A384" s="229">
        <v>2240199</v>
      </c>
      <c r="B384" s="230" t="s">
        <v>337</v>
      </c>
      <c r="C384" s="231">
        <v>45.6</v>
      </c>
      <c r="D384" s="231">
        <v>45.6</v>
      </c>
      <c r="E384" s="231">
        <v>45.48</v>
      </c>
      <c r="F384" s="231">
        <f>IF(D384=0,"",E384/D384*100)</f>
        <v>99.74</v>
      </c>
      <c r="G384" s="232"/>
      <c r="H384" s="231" t="str">
        <f>IF(G384=0,"",E384/G384*100)</f>
        <v/>
      </c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  <c r="BB384" s="188"/>
      <c r="BC384" s="188"/>
      <c r="BD384" s="188"/>
      <c r="BE384" s="188"/>
      <c r="BF384" s="188"/>
      <c r="BG384" s="188"/>
      <c r="BH384" s="188"/>
      <c r="BI384" s="188"/>
      <c r="BJ384" s="188"/>
      <c r="BK384" s="188"/>
      <c r="BL384" s="188"/>
      <c r="BM384" s="188"/>
      <c r="BN384" s="188"/>
      <c r="BO384" s="188"/>
      <c r="BP384" s="188"/>
      <c r="BQ384" s="188"/>
      <c r="BR384" s="188"/>
      <c r="BS384" s="188"/>
      <c r="BT384" s="188"/>
      <c r="BU384" s="188"/>
      <c r="BV384" s="188"/>
      <c r="BW384" s="188"/>
      <c r="BX384" s="188"/>
      <c r="BY384" s="188"/>
      <c r="BZ384" s="188"/>
      <c r="CA384" s="188"/>
      <c r="CB384" s="188"/>
      <c r="CC384" s="188"/>
      <c r="CD384" s="188"/>
      <c r="CE384" s="188"/>
      <c r="CF384" s="188"/>
      <c r="CG384" s="188"/>
      <c r="CH384" s="188"/>
      <c r="CI384" s="188"/>
      <c r="CJ384" s="188"/>
      <c r="CK384" s="188"/>
      <c r="CL384" s="188"/>
      <c r="CM384" s="188"/>
      <c r="CN384" s="188"/>
      <c r="CO384" s="188"/>
      <c r="CP384" s="188"/>
      <c r="CQ384" s="188"/>
      <c r="CR384" s="188"/>
      <c r="CS384" s="188"/>
      <c r="CT384" s="188"/>
      <c r="CU384" s="188"/>
      <c r="CV384" s="188"/>
      <c r="CW384" s="188"/>
      <c r="CX384" s="188"/>
      <c r="CY384" s="188"/>
      <c r="CZ384" s="188"/>
      <c r="DA384" s="188"/>
      <c r="DB384" s="188"/>
      <c r="DC384" s="188"/>
      <c r="DD384" s="188"/>
      <c r="DE384" s="188"/>
      <c r="DF384" s="188"/>
      <c r="DG384" s="188"/>
      <c r="DH384" s="188"/>
      <c r="DI384" s="188"/>
      <c r="DJ384" s="188"/>
      <c r="DK384" s="188"/>
      <c r="DL384" s="188"/>
      <c r="DM384" s="188"/>
      <c r="DN384" s="188"/>
      <c r="DO384" s="188"/>
      <c r="DP384" s="188"/>
      <c r="DQ384" s="188"/>
      <c r="DR384" s="188"/>
      <c r="DS384" s="188"/>
      <c r="DT384" s="188"/>
      <c r="DU384" s="188"/>
      <c r="DV384" s="188"/>
      <c r="DW384" s="188"/>
      <c r="DX384" s="188"/>
      <c r="DY384" s="188"/>
      <c r="DZ384" s="188"/>
      <c r="EA384" s="188"/>
      <c r="EB384" s="188"/>
      <c r="EC384" s="188"/>
      <c r="ED384" s="188"/>
      <c r="EE384" s="188"/>
      <c r="EF384" s="188"/>
      <c r="EG384" s="188"/>
      <c r="EH384" s="188"/>
      <c r="EI384" s="188"/>
      <c r="EJ384" s="188"/>
      <c r="EK384" s="188"/>
      <c r="EL384" s="188"/>
      <c r="EM384" s="188"/>
      <c r="EN384" s="188"/>
      <c r="EO384" s="188"/>
      <c r="EP384" s="188"/>
      <c r="EQ384" s="188"/>
      <c r="ER384" s="188"/>
      <c r="ES384" s="188"/>
      <c r="ET384" s="188"/>
      <c r="EU384" s="188"/>
      <c r="EV384" s="188"/>
      <c r="EW384" s="188"/>
      <c r="EX384" s="188"/>
      <c r="EY384" s="188"/>
      <c r="EZ384" s="188"/>
      <c r="FA384" s="188"/>
      <c r="FB384" s="188"/>
      <c r="FC384" s="188"/>
      <c r="FD384" s="188"/>
      <c r="FE384" s="188"/>
      <c r="FF384" s="188"/>
      <c r="FG384" s="188"/>
      <c r="FH384" s="188"/>
      <c r="FI384" s="188"/>
      <c r="FJ384" s="188"/>
      <c r="FK384" s="188"/>
      <c r="FL384" s="188"/>
      <c r="FM384" s="188"/>
      <c r="FN384" s="188"/>
      <c r="FO384" s="188"/>
      <c r="FP384" s="188"/>
      <c r="FQ384" s="188"/>
      <c r="FR384" s="188"/>
      <c r="FS384" s="188"/>
      <c r="FT384" s="188"/>
      <c r="FU384" s="188"/>
      <c r="FV384" s="188"/>
      <c r="FW384" s="188"/>
      <c r="FX384" s="188"/>
      <c r="FY384" s="188"/>
      <c r="FZ384" s="188"/>
      <c r="GA384" s="188"/>
      <c r="GB384" s="188"/>
      <c r="GC384" s="188"/>
      <c r="GD384" s="188"/>
    </row>
    <row r="385" ht="12.95" customHeight="1" spans="1:8">
      <c r="A385" s="229">
        <v>22402</v>
      </c>
      <c r="B385" s="230" t="s">
        <v>338</v>
      </c>
      <c r="C385" s="231">
        <v>1682.8</v>
      </c>
      <c r="D385" s="231">
        <v>1682.8</v>
      </c>
      <c r="E385" s="231">
        <v>1645.25</v>
      </c>
      <c r="F385" s="231">
        <f>IF(D385=0,"",E385/D385*100)</f>
        <v>97.77</v>
      </c>
      <c r="G385" s="232">
        <v>1597.22</v>
      </c>
      <c r="H385" s="231">
        <f>IF(G385=0,"",E385/G385*100)</f>
        <v>103.01</v>
      </c>
    </row>
    <row r="386" ht="12.95" customHeight="1" spans="1:8">
      <c r="A386" s="229">
        <v>2240299</v>
      </c>
      <c r="B386" s="230" t="s">
        <v>339</v>
      </c>
      <c r="C386" s="231">
        <v>1682.8</v>
      </c>
      <c r="D386" s="231">
        <v>1682.8</v>
      </c>
      <c r="E386" s="231">
        <v>1645.25</v>
      </c>
      <c r="F386" s="231">
        <f>IF(D386=0,"",E386/D386*100)</f>
        <v>97.77</v>
      </c>
      <c r="G386" s="232">
        <v>1597.22</v>
      </c>
      <c r="H386" s="231">
        <f>IF(G386=0,"",E386/G386*100)</f>
        <v>103.01</v>
      </c>
    </row>
    <row r="387" ht="12.95" customHeight="1" spans="1:8">
      <c r="A387" s="229">
        <v>22405</v>
      </c>
      <c r="B387" s="230" t="s">
        <v>340</v>
      </c>
      <c r="C387" s="231"/>
      <c r="D387" s="231"/>
      <c r="E387" s="231"/>
      <c r="F387" s="231"/>
      <c r="G387" s="232">
        <v>4</v>
      </c>
      <c r="H387" s="231"/>
    </row>
    <row r="388" ht="12.95" customHeight="1" spans="1:8">
      <c r="A388" s="229">
        <v>2240502</v>
      </c>
      <c r="B388" s="230" t="s">
        <v>225</v>
      </c>
      <c r="C388" s="231"/>
      <c r="D388" s="231"/>
      <c r="E388" s="231"/>
      <c r="F388" s="231"/>
      <c r="G388" s="232">
        <v>4</v>
      </c>
      <c r="H388" s="231"/>
    </row>
    <row r="389" s="215" customFormat="1" ht="12.95" customHeight="1" spans="1:186">
      <c r="A389" s="229">
        <v>22406</v>
      </c>
      <c r="B389" s="230" t="s">
        <v>341</v>
      </c>
      <c r="C389" s="231">
        <v>70</v>
      </c>
      <c r="D389" s="231">
        <v>70</v>
      </c>
      <c r="E389" s="231">
        <v>66.98</v>
      </c>
      <c r="F389" s="231">
        <f t="shared" ref="F389:F401" si="19">IF(D389=0,"",E389/D389*100)</f>
        <v>95.69</v>
      </c>
      <c r="G389" s="232">
        <v>77.08</v>
      </c>
      <c r="H389" s="231">
        <f t="shared" ref="H389:H401" si="20">IF(G389=0,"",E389/G389*100)</f>
        <v>86.9</v>
      </c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13"/>
      <c r="AC389" s="213"/>
      <c r="AD389" s="213"/>
      <c r="AE389" s="213"/>
      <c r="AF389" s="213"/>
      <c r="AG389" s="213"/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  <c r="BI389" s="213"/>
      <c r="BJ389" s="213"/>
      <c r="BK389" s="213"/>
      <c r="BL389" s="213"/>
      <c r="BM389" s="213"/>
      <c r="BN389" s="213"/>
      <c r="BO389" s="213"/>
      <c r="BP389" s="213"/>
      <c r="BQ389" s="213"/>
      <c r="BR389" s="213"/>
      <c r="BS389" s="213"/>
      <c r="BT389" s="213"/>
      <c r="BU389" s="213"/>
      <c r="BV389" s="213"/>
      <c r="BW389" s="213"/>
      <c r="BX389" s="213"/>
      <c r="BY389" s="213"/>
      <c r="BZ389" s="213"/>
      <c r="CA389" s="213"/>
      <c r="CB389" s="213"/>
      <c r="CC389" s="213"/>
      <c r="CD389" s="213"/>
      <c r="CE389" s="213"/>
      <c r="CF389" s="213"/>
      <c r="CG389" s="213"/>
      <c r="CH389" s="213"/>
      <c r="CI389" s="213"/>
      <c r="CJ389" s="213"/>
      <c r="CK389" s="213"/>
      <c r="CL389" s="213"/>
      <c r="CM389" s="213"/>
      <c r="CN389" s="213"/>
      <c r="CO389" s="213"/>
      <c r="CP389" s="213"/>
      <c r="CQ389" s="213"/>
      <c r="CR389" s="213"/>
      <c r="CS389" s="213"/>
      <c r="CT389" s="213"/>
      <c r="CU389" s="213"/>
      <c r="CV389" s="213"/>
      <c r="CW389" s="213"/>
      <c r="CX389" s="213"/>
      <c r="CY389" s="213"/>
      <c r="CZ389" s="213"/>
      <c r="DA389" s="213"/>
      <c r="DB389" s="213"/>
      <c r="DC389" s="213"/>
      <c r="DD389" s="213"/>
      <c r="DE389" s="213"/>
      <c r="DF389" s="213"/>
      <c r="DG389" s="213"/>
      <c r="DH389" s="213"/>
      <c r="DI389" s="213"/>
      <c r="DJ389" s="213"/>
      <c r="DK389" s="213"/>
      <c r="DL389" s="213"/>
      <c r="DM389" s="213"/>
      <c r="DN389" s="213"/>
      <c r="DO389" s="213"/>
      <c r="DP389" s="213"/>
      <c r="DQ389" s="213"/>
      <c r="DR389" s="213"/>
      <c r="DS389" s="213"/>
      <c r="DT389" s="213"/>
      <c r="DU389" s="213"/>
      <c r="DV389" s="213"/>
      <c r="DW389" s="213"/>
      <c r="DX389" s="213"/>
      <c r="DY389" s="213"/>
      <c r="DZ389" s="213"/>
      <c r="EA389" s="213"/>
      <c r="EB389" s="213"/>
      <c r="EC389" s="213"/>
      <c r="ED389" s="213"/>
      <c r="EE389" s="213"/>
      <c r="EF389" s="213"/>
      <c r="EG389" s="213"/>
      <c r="EH389" s="213"/>
      <c r="EI389" s="213"/>
      <c r="EJ389" s="213"/>
      <c r="EK389" s="213"/>
      <c r="EL389" s="213"/>
      <c r="EM389" s="213"/>
      <c r="EN389" s="213"/>
      <c r="EO389" s="213"/>
      <c r="EP389" s="213"/>
      <c r="EQ389" s="213"/>
      <c r="ER389" s="213"/>
      <c r="ES389" s="213"/>
      <c r="ET389" s="213"/>
      <c r="EU389" s="213"/>
      <c r="EV389" s="213"/>
      <c r="EW389" s="213"/>
      <c r="EX389" s="213"/>
      <c r="EY389" s="213"/>
      <c r="EZ389" s="213"/>
      <c r="FA389" s="213"/>
      <c r="FB389" s="213"/>
      <c r="FC389" s="213"/>
      <c r="FD389" s="213"/>
      <c r="FE389" s="213"/>
      <c r="FF389" s="213"/>
      <c r="FG389" s="213"/>
      <c r="FH389" s="213"/>
      <c r="FI389" s="213"/>
      <c r="FJ389" s="213"/>
      <c r="FK389" s="213"/>
      <c r="FL389" s="213"/>
      <c r="FM389" s="213"/>
      <c r="FN389" s="213"/>
      <c r="FO389" s="213"/>
      <c r="FP389" s="213"/>
      <c r="FQ389" s="213"/>
      <c r="FR389" s="213"/>
      <c r="FS389" s="213"/>
      <c r="FT389" s="213"/>
      <c r="FU389" s="213"/>
      <c r="FV389" s="213"/>
      <c r="FW389" s="213"/>
      <c r="FX389" s="213"/>
      <c r="FY389" s="213"/>
      <c r="FZ389" s="213"/>
      <c r="GA389" s="213"/>
      <c r="GB389" s="213"/>
      <c r="GC389" s="213"/>
      <c r="GD389" s="213"/>
    </row>
    <row r="390" ht="12.95" customHeight="1" spans="1:8">
      <c r="A390" s="229">
        <v>2240601</v>
      </c>
      <c r="B390" s="230" t="s">
        <v>342</v>
      </c>
      <c r="C390" s="231">
        <v>70</v>
      </c>
      <c r="D390" s="231">
        <v>70</v>
      </c>
      <c r="E390" s="231">
        <v>66.98</v>
      </c>
      <c r="F390" s="231">
        <f t="shared" si="19"/>
        <v>95.69</v>
      </c>
      <c r="G390" s="232">
        <v>77.08</v>
      </c>
      <c r="H390" s="231">
        <f t="shared" si="20"/>
        <v>86.9</v>
      </c>
    </row>
    <row r="391" s="215" customFormat="1" ht="12.95" customHeight="1" spans="1:186">
      <c r="A391" s="227">
        <v>227</v>
      </c>
      <c r="B391" s="228" t="s">
        <v>343</v>
      </c>
      <c r="C391" s="223">
        <v>15813.24</v>
      </c>
      <c r="D391" s="223">
        <v>15813.24</v>
      </c>
      <c r="E391" s="223"/>
      <c r="F391" s="223">
        <f t="shared" si="19"/>
        <v>0</v>
      </c>
      <c r="G391" s="225"/>
      <c r="H391" s="231" t="str">
        <f t="shared" si="20"/>
        <v/>
      </c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13"/>
      <c r="AD391" s="213"/>
      <c r="AE391" s="213"/>
      <c r="AF391" s="213"/>
      <c r="AG391" s="213"/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  <c r="BI391" s="213"/>
      <c r="BJ391" s="213"/>
      <c r="BK391" s="213"/>
      <c r="BL391" s="213"/>
      <c r="BM391" s="213"/>
      <c r="BN391" s="213"/>
      <c r="BO391" s="213"/>
      <c r="BP391" s="213"/>
      <c r="BQ391" s="213"/>
      <c r="BR391" s="213"/>
      <c r="BS391" s="213"/>
      <c r="BT391" s="213"/>
      <c r="BU391" s="213"/>
      <c r="BV391" s="213"/>
      <c r="BW391" s="213"/>
      <c r="BX391" s="213"/>
      <c r="BY391" s="213"/>
      <c r="BZ391" s="213"/>
      <c r="CA391" s="213"/>
      <c r="CB391" s="213"/>
      <c r="CC391" s="213"/>
      <c r="CD391" s="213"/>
      <c r="CE391" s="213"/>
      <c r="CF391" s="213"/>
      <c r="CG391" s="213"/>
      <c r="CH391" s="213"/>
      <c r="CI391" s="213"/>
      <c r="CJ391" s="213"/>
      <c r="CK391" s="213"/>
      <c r="CL391" s="213"/>
      <c r="CM391" s="213"/>
      <c r="CN391" s="213"/>
      <c r="CO391" s="213"/>
      <c r="CP391" s="213"/>
      <c r="CQ391" s="213"/>
      <c r="CR391" s="213"/>
      <c r="CS391" s="213"/>
      <c r="CT391" s="213"/>
      <c r="CU391" s="213"/>
      <c r="CV391" s="213"/>
      <c r="CW391" s="213"/>
      <c r="CX391" s="213"/>
      <c r="CY391" s="213"/>
      <c r="CZ391" s="213"/>
      <c r="DA391" s="213"/>
      <c r="DB391" s="213"/>
      <c r="DC391" s="213"/>
      <c r="DD391" s="213"/>
      <c r="DE391" s="213"/>
      <c r="DF391" s="213"/>
      <c r="DG391" s="213"/>
      <c r="DH391" s="213"/>
      <c r="DI391" s="213"/>
      <c r="DJ391" s="213"/>
      <c r="DK391" s="213"/>
      <c r="DL391" s="213"/>
      <c r="DM391" s="213"/>
      <c r="DN391" s="213"/>
      <c r="DO391" s="213"/>
      <c r="DP391" s="213"/>
      <c r="DQ391" s="213"/>
      <c r="DR391" s="213"/>
      <c r="DS391" s="213"/>
      <c r="DT391" s="213"/>
      <c r="DU391" s="213"/>
      <c r="DV391" s="213"/>
      <c r="DW391" s="213"/>
      <c r="DX391" s="213"/>
      <c r="DY391" s="213"/>
      <c r="DZ391" s="213"/>
      <c r="EA391" s="213"/>
      <c r="EB391" s="213"/>
      <c r="EC391" s="213"/>
      <c r="ED391" s="213"/>
      <c r="EE391" s="213"/>
      <c r="EF391" s="213"/>
      <c r="EG391" s="213"/>
      <c r="EH391" s="213"/>
      <c r="EI391" s="213"/>
      <c r="EJ391" s="213"/>
      <c r="EK391" s="213"/>
      <c r="EL391" s="213"/>
      <c r="EM391" s="213"/>
      <c r="EN391" s="213"/>
      <c r="EO391" s="213"/>
      <c r="EP391" s="213"/>
      <c r="EQ391" s="213"/>
      <c r="ER391" s="213"/>
      <c r="ES391" s="213"/>
      <c r="ET391" s="213"/>
      <c r="EU391" s="213"/>
      <c r="EV391" s="213"/>
      <c r="EW391" s="213"/>
      <c r="EX391" s="213"/>
      <c r="EY391" s="213"/>
      <c r="EZ391" s="213"/>
      <c r="FA391" s="213"/>
      <c r="FB391" s="213"/>
      <c r="FC391" s="213"/>
      <c r="FD391" s="213"/>
      <c r="FE391" s="213"/>
      <c r="FF391" s="213"/>
      <c r="FG391" s="213"/>
      <c r="FH391" s="213"/>
      <c r="FI391" s="213"/>
      <c r="FJ391" s="213"/>
      <c r="FK391" s="213"/>
      <c r="FL391" s="213"/>
      <c r="FM391" s="213"/>
      <c r="FN391" s="213"/>
      <c r="FO391" s="213"/>
      <c r="FP391" s="213"/>
      <c r="FQ391" s="213"/>
      <c r="FR391" s="213"/>
      <c r="FS391" s="213"/>
      <c r="FT391" s="213"/>
      <c r="FU391" s="213"/>
      <c r="FV391" s="213"/>
      <c r="FW391" s="213"/>
      <c r="FX391" s="213"/>
      <c r="FY391" s="213"/>
      <c r="FZ391" s="213"/>
      <c r="GA391" s="213"/>
      <c r="GB391" s="213"/>
      <c r="GC391" s="213"/>
      <c r="GD391" s="213"/>
    </row>
    <row r="392" ht="14.1" customHeight="1" spans="1:8">
      <c r="A392" s="229">
        <v>22700</v>
      </c>
      <c r="B392" s="230" t="s">
        <v>344</v>
      </c>
      <c r="C392" s="231">
        <v>15813.24</v>
      </c>
      <c r="D392" s="231">
        <v>15813.24</v>
      </c>
      <c r="E392" s="231"/>
      <c r="F392" s="231">
        <f t="shared" si="19"/>
        <v>0</v>
      </c>
      <c r="G392" s="232"/>
      <c r="H392" s="231" t="str">
        <f t="shared" si="20"/>
        <v/>
      </c>
    </row>
    <row r="393" ht="14.1" customHeight="1" spans="1:8">
      <c r="A393" s="227">
        <v>229</v>
      </c>
      <c r="B393" s="228" t="s">
        <v>345</v>
      </c>
      <c r="C393" s="223">
        <v>192</v>
      </c>
      <c r="D393" s="223">
        <v>192</v>
      </c>
      <c r="E393" s="223">
        <v>192</v>
      </c>
      <c r="F393" s="223">
        <f t="shared" si="19"/>
        <v>100</v>
      </c>
      <c r="G393" s="225">
        <v>296.88</v>
      </c>
      <c r="H393" s="223">
        <f t="shared" si="20"/>
        <v>64.67</v>
      </c>
    </row>
    <row r="394" s="215" customFormat="1" ht="14.1" customHeight="1" spans="1:186">
      <c r="A394" s="229">
        <v>22999</v>
      </c>
      <c r="B394" s="230" t="s">
        <v>326</v>
      </c>
      <c r="C394" s="231">
        <v>192</v>
      </c>
      <c r="D394" s="231">
        <v>192</v>
      </c>
      <c r="E394" s="231">
        <v>192</v>
      </c>
      <c r="F394" s="231">
        <f t="shared" si="19"/>
        <v>100</v>
      </c>
      <c r="G394" s="232">
        <v>296.88</v>
      </c>
      <c r="H394" s="231">
        <f t="shared" si="20"/>
        <v>64.67</v>
      </c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  <c r="BI394" s="213"/>
      <c r="BJ394" s="213"/>
      <c r="BK394" s="213"/>
      <c r="BL394" s="213"/>
      <c r="BM394" s="213"/>
      <c r="BN394" s="213"/>
      <c r="BO394" s="213"/>
      <c r="BP394" s="213"/>
      <c r="BQ394" s="213"/>
      <c r="BR394" s="213"/>
      <c r="BS394" s="213"/>
      <c r="BT394" s="213"/>
      <c r="BU394" s="213"/>
      <c r="BV394" s="213"/>
      <c r="BW394" s="213"/>
      <c r="BX394" s="213"/>
      <c r="BY394" s="213"/>
      <c r="BZ394" s="213"/>
      <c r="CA394" s="213"/>
      <c r="CB394" s="213"/>
      <c r="CC394" s="213"/>
      <c r="CD394" s="213"/>
      <c r="CE394" s="213"/>
      <c r="CF394" s="213"/>
      <c r="CG394" s="213"/>
      <c r="CH394" s="213"/>
      <c r="CI394" s="213"/>
      <c r="CJ394" s="213"/>
      <c r="CK394" s="213"/>
      <c r="CL394" s="213"/>
      <c r="CM394" s="213"/>
      <c r="CN394" s="213"/>
      <c r="CO394" s="213"/>
      <c r="CP394" s="213"/>
      <c r="CQ394" s="213"/>
      <c r="CR394" s="213"/>
      <c r="CS394" s="213"/>
      <c r="CT394" s="213"/>
      <c r="CU394" s="213"/>
      <c r="CV394" s="213"/>
      <c r="CW394" s="213"/>
      <c r="CX394" s="213"/>
      <c r="CY394" s="213"/>
      <c r="CZ394" s="213"/>
      <c r="DA394" s="213"/>
      <c r="DB394" s="213"/>
      <c r="DC394" s="213"/>
      <c r="DD394" s="213"/>
      <c r="DE394" s="213"/>
      <c r="DF394" s="213"/>
      <c r="DG394" s="213"/>
      <c r="DH394" s="213"/>
      <c r="DI394" s="213"/>
      <c r="DJ394" s="213"/>
      <c r="DK394" s="213"/>
      <c r="DL394" s="213"/>
      <c r="DM394" s="213"/>
      <c r="DN394" s="213"/>
      <c r="DO394" s="213"/>
      <c r="DP394" s="213"/>
      <c r="DQ394" s="213"/>
      <c r="DR394" s="213"/>
      <c r="DS394" s="213"/>
      <c r="DT394" s="213"/>
      <c r="DU394" s="213"/>
      <c r="DV394" s="213"/>
      <c r="DW394" s="213"/>
      <c r="DX394" s="213"/>
      <c r="DY394" s="213"/>
      <c r="DZ394" s="213"/>
      <c r="EA394" s="213"/>
      <c r="EB394" s="213"/>
      <c r="EC394" s="213"/>
      <c r="ED394" s="213"/>
      <c r="EE394" s="213"/>
      <c r="EF394" s="213"/>
      <c r="EG394" s="213"/>
      <c r="EH394" s="213"/>
      <c r="EI394" s="213"/>
      <c r="EJ394" s="213"/>
      <c r="EK394" s="213"/>
      <c r="EL394" s="213"/>
      <c r="EM394" s="213"/>
      <c r="EN394" s="213"/>
      <c r="EO394" s="213"/>
      <c r="EP394" s="213"/>
      <c r="EQ394" s="213"/>
      <c r="ER394" s="213"/>
      <c r="ES394" s="213"/>
      <c r="ET394" s="213"/>
      <c r="EU394" s="213"/>
      <c r="EV394" s="213"/>
      <c r="EW394" s="213"/>
      <c r="EX394" s="213"/>
      <c r="EY394" s="213"/>
      <c r="EZ394" s="213"/>
      <c r="FA394" s="213"/>
      <c r="FB394" s="213"/>
      <c r="FC394" s="213"/>
      <c r="FD394" s="213"/>
      <c r="FE394" s="213"/>
      <c r="FF394" s="213"/>
      <c r="FG394" s="213"/>
      <c r="FH394" s="213"/>
      <c r="FI394" s="213"/>
      <c r="FJ394" s="213"/>
      <c r="FK394" s="213"/>
      <c r="FL394" s="213"/>
      <c r="FM394" s="213"/>
      <c r="FN394" s="213"/>
      <c r="FO394" s="213"/>
      <c r="FP394" s="213"/>
      <c r="FQ394" s="213"/>
      <c r="FR394" s="213"/>
      <c r="FS394" s="213"/>
      <c r="FT394" s="213"/>
      <c r="FU394" s="213"/>
      <c r="FV394" s="213"/>
      <c r="FW394" s="213"/>
      <c r="FX394" s="213"/>
      <c r="FY394" s="213"/>
      <c r="FZ394" s="213"/>
      <c r="GA394" s="213"/>
      <c r="GB394" s="213"/>
      <c r="GC394" s="213"/>
      <c r="GD394" s="213"/>
    </row>
    <row r="395" ht="14.1" customHeight="1" spans="1:8">
      <c r="A395" s="229">
        <v>2299901</v>
      </c>
      <c r="B395" s="230" t="s">
        <v>346</v>
      </c>
      <c r="C395" s="231">
        <v>192</v>
      </c>
      <c r="D395" s="231">
        <v>192</v>
      </c>
      <c r="E395" s="231">
        <v>192</v>
      </c>
      <c r="F395" s="231">
        <f t="shared" si="19"/>
        <v>100</v>
      </c>
      <c r="G395" s="232">
        <v>296.88</v>
      </c>
      <c r="H395" s="231">
        <f t="shared" si="20"/>
        <v>64.67</v>
      </c>
    </row>
    <row r="396" ht="14.1" customHeight="1" spans="1:8">
      <c r="A396" s="227">
        <v>232</v>
      </c>
      <c r="B396" s="228" t="s">
        <v>347</v>
      </c>
      <c r="C396" s="223">
        <v>5000</v>
      </c>
      <c r="D396" s="223">
        <v>5000</v>
      </c>
      <c r="E396" s="223">
        <v>4049</v>
      </c>
      <c r="F396" s="223">
        <f t="shared" si="19"/>
        <v>80.98</v>
      </c>
      <c r="G396" s="225">
        <v>3762</v>
      </c>
      <c r="H396" s="223">
        <f t="shared" si="20"/>
        <v>107.63</v>
      </c>
    </row>
    <row r="397" ht="14.1" customHeight="1" spans="1:8">
      <c r="A397" s="229">
        <v>23203</v>
      </c>
      <c r="B397" s="230" t="s">
        <v>348</v>
      </c>
      <c r="C397" s="231">
        <v>5000</v>
      </c>
      <c r="D397" s="231">
        <v>5000</v>
      </c>
      <c r="E397" s="231">
        <v>4049</v>
      </c>
      <c r="F397" s="231">
        <f t="shared" si="19"/>
        <v>80.98</v>
      </c>
      <c r="G397" s="232">
        <v>3762</v>
      </c>
      <c r="H397" s="231">
        <f t="shared" si="20"/>
        <v>107.63</v>
      </c>
    </row>
    <row r="398" s="180" customFormat="1" ht="14.1" customHeight="1" spans="1:256">
      <c r="A398" s="229">
        <v>2320301</v>
      </c>
      <c r="B398" s="230" t="s">
        <v>349</v>
      </c>
      <c r="C398" s="231">
        <v>5000</v>
      </c>
      <c r="D398" s="231">
        <v>5000</v>
      </c>
      <c r="E398" s="231">
        <v>4049</v>
      </c>
      <c r="F398" s="231">
        <f t="shared" si="19"/>
        <v>80.98</v>
      </c>
      <c r="G398" s="232">
        <v>3762</v>
      </c>
      <c r="H398" s="231">
        <f t="shared" si="20"/>
        <v>107.63</v>
      </c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  <c r="AA398" s="188"/>
      <c r="AB398" s="188"/>
      <c r="AC398" s="188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  <c r="AS398" s="188"/>
      <c r="AT398" s="188"/>
      <c r="AU398" s="188"/>
      <c r="AV398" s="188"/>
      <c r="AW398" s="188"/>
      <c r="AX398" s="188"/>
      <c r="AY398" s="188"/>
      <c r="AZ398" s="188"/>
      <c r="BA398" s="188"/>
      <c r="BB398" s="188"/>
      <c r="BC398" s="188"/>
      <c r="BD398" s="188"/>
      <c r="BE398" s="188"/>
      <c r="BF398" s="188"/>
      <c r="BG398" s="188"/>
      <c r="BH398" s="188"/>
      <c r="BI398" s="188"/>
      <c r="BJ398" s="188"/>
      <c r="BK398" s="188"/>
      <c r="BL398" s="188"/>
      <c r="BM398" s="188"/>
      <c r="BN398" s="188"/>
      <c r="BO398" s="188"/>
      <c r="BP398" s="188"/>
      <c r="BQ398" s="188"/>
      <c r="BR398" s="188"/>
      <c r="BS398" s="188"/>
      <c r="BT398" s="188"/>
      <c r="BU398" s="188"/>
      <c r="BV398" s="188"/>
      <c r="BW398" s="188"/>
      <c r="BX398" s="188"/>
      <c r="BY398" s="188"/>
      <c r="BZ398" s="188"/>
      <c r="CA398" s="188"/>
      <c r="CB398" s="188"/>
      <c r="CC398" s="188"/>
      <c r="CD398" s="188"/>
      <c r="CE398" s="188"/>
      <c r="CF398" s="188"/>
      <c r="CG398" s="188"/>
      <c r="CH398" s="188"/>
      <c r="CI398" s="188"/>
      <c r="CJ398" s="188"/>
      <c r="CK398" s="188"/>
      <c r="CL398" s="188"/>
      <c r="CM398" s="188"/>
      <c r="CN398" s="188"/>
      <c r="CO398" s="188"/>
      <c r="CP398" s="188"/>
      <c r="CQ398" s="188"/>
      <c r="CR398" s="188"/>
      <c r="CS398" s="188"/>
      <c r="CT398" s="188"/>
      <c r="CU398" s="188"/>
      <c r="CV398" s="188"/>
      <c r="CW398" s="188"/>
      <c r="CX398" s="188"/>
      <c r="CY398" s="188"/>
      <c r="CZ398" s="188"/>
      <c r="DA398" s="188"/>
      <c r="DB398" s="188"/>
      <c r="DC398" s="188"/>
      <c r="DD398" s="188"/>
      <c r="DE398" s="188"/>
      <c r="DF398" s="188"/>
      <c r="DG398" s="188"/>
      <c r="DH398" s="188"/>
      <c r="DI398" s="188"/>
      <c r="DJ398" s="188"/>
      <c r="DK398" s="188"/>
      <c r="DL398" s="188"/>
      <c r="DM398" s="188"/>
      <c r="DN398" s="188"/>
      <c r="DO398" s="188"/>
      <c r="DP398" s="188"/>
      <c r="DQ398" s="188"/>
      <c r="DR398" s="188"/>
      <c r="DS398" s="188"/>
      <c r="DT398" s="188"/>
      <c r="DU398" s="188"/>
      <c r="DV398" s="188"/>
      <c r="DW398" s="188"/>
      <c r="DX398" s="188"/>
      <c r="DY398" s="188"/>
      <c r="DZ398" s="188"/>
      <c r="EA398" s="188"/>
      <c r="EB398" s="188"/>
      <c r="EC398" s="188"/>
      <c r="ED398" s="188"/>
      <c r="EE398" s="188"/>
      <c r="EF398" s="188"/>
      <c r="EG398" s="188"/>
      <c r="EH398" s="188"/>
      <c r="EI398" s="188"/>
      <c r="EJ398" s="188"/>
      <c r="EK398" s="188"/>
      <c r="EL398" s="188"/>
      <c r="EM398" s="188"/>
      <c r="EN398" s="188"/>
      <c r="EO398" s="188"/>
      <c r="EP398" s="188"/>
      <c r="EQ398" s="188"/>
      <c r="ER398" s="188"/>
      <c r="ES398" s="188"/>
      <c r="ET398" s="188"/>
      <c r="EU398" s="188"/>
      <c r="EV398" s="188"/>
      <c r="EW398" s="188"/>
      <c r="EX398" s="188"/>
      <c r="EY398" s="188"/>
      <c r="EZ398" s="188"/>
      <c r="FA398" s="188"/>
      <c r="FB398" s="188"/>
      <c r="FC398" s="188"/>
      <c r="FD398" s="188"/>
      <c r="FE398" s="188"/>
      <c r="FF398" s="188"/>
      <c r="FG398" s="188"/>
      <c r="FH398" s="188"/>
      <c r="FI398" s="188"/>
      <c r="FJ398" s="188"/>
      <c r="FK398" s="188"/>
      <c r="FL398" s="188"/>
      <c r="FM398" s="188"/>
      <c r="FN398" s="188"/>
      <c r="FO398" s="188"/>
      <c r="FP398" s="188"/>
      <c r="FQ398" s="188"/>
      <c r="FR398" s="188"/>
      <c r="FS398" s="188"/>
      <c r="FT398" s="188"/>
      <c r="FU398" s="188"/>
      <c r="FV398" s="188"/>
      <c r="FW398" s="188"/>
      <c r="FX398" s="188"/>
      <c r="FY398" s="188"/>
      <c r="FZ398" s="188"/>
      <c r="GA398" s="188"/>
      <c r="GB398" s="188"/>
      <c r="GC398" s="188"/>
      <c r="GD398" s="188"/>
      <c r="GE398" s="214"/>
      <c r="GF398" s="214"/>
      <c r="GG398" s="214"/>
      <c r="GH398" s="214"/>
      <c r="GI398" s="214"/>
      <c r="GJ398" s="214"/>
      <c r="GK398" s="214"/>
      <c r="GL398" s="214"/>
      <c r="GM398" s="214"/>
      <c r="GN398" s="214"/>
      <c r="GO398" s="214"/>
      <c r="GP398" s="214"/>
      <c r="GQ398" s="214"/>
      <c r="GR398" s="214"/>
      <c r="GS398" s="214"/>
      <c r="GT398" s="214"/>
      <c r="GU398" s="214"/>
      <c r="GV398" s="214"/>
      <c r="GW398" s="214"/>
      <c r="GX398" s="214"/>
      <c r="GY398" s="214"/>
      <c r="GZ398" s="214"/>
      <c r="HA398" s="214"/>
      <c r="HB398" s="214"/>
      <c r="HC398" s="214"/>
      <c r="HD398" s="214"/>
      <c r="HE398" s="214"/>
      <c r="HF398" s="214"/>
      <c r="HG398" s="214"/>
      <c r="HH398" s="214"/>
      <c r="HI398" s="214"/>
      <c r="HJ398" s="214"/>
      <c r="HK398" s="214"/>
      <c r="HL398" s="214"/>
      <c r="HM398" s="214"/>
      <c r="HN398" s="214"/>
      <c r="HO398" s="214"/>
      <c r="HP398" s="214"/>
      <c r="HQ398" s="214"/>
      <c r="HR398" s="214"/>
      <c r="HS398" s="214"/>
      <c r="HT398" s="214"/>
      <c r="HU398" s="214"/>
      <c r="HV398" s="214"/>
      <c r="HW398" s="214"/>
      <c r="HX398" s="214"/>
      <c r="HY398" s="214"/>
      <c r="HZ398" s="214"/>
      <c r="IA398" s="214"/>
      <c r="IB398" s="214"/>
      <c r="IC398" s="214"/>
      <c r="ID398" s="214"/>
      <c r="IE398" s="214"/>
      <c r="IF398" s="214"/>
      <c r="IG398" s="214"/>
      <c r="IH398" s="214"/>
      <c r="II398" s="214"/>
      <c r="IJ398" s="214"/>
      <c r="IK398" s="214"/>
      <c r="IL398" s="214"/>
      <c r="IM398" s="214"/>
      <c r="IN398" s="214"/>
      <c r="IO398" s="214"/>
      <c r="IP398" s="214"/>
      <c r="IQ398" s="214"/>
      <c r="IR398" s="214"/>
      <c r="IS398" s="214"/>
      <c r="IT398" s="214"/>
      <c r="IU398" s="214"/>
      <c r="IV398" s="214"/>
    </row>
    <row r="399" ht="14.1" customHeight="1" spans="1:8">
      <c r="A399" s="227">
        <v>233</v>
      </c>
      <c r="B399" s="228" t="s">
        <v>350</v>
      </c>
      <c r="C399" s="223">
        <v>100</v>
      </c>
      <c r="D399" s="223">
        <v>100</v>
      </c>
      <c r="E399" s="259">
        <v>116.9</v>
      </c>
      <c r="F399" s="223">
        <f t="shared" si="19"/>
        <v>116.9</v>
      </c>
      <c r="G399" s="225">
        <v>0.18</v>
      </c>
      <c r="H399" s="223">
        <f t="shared" si="20"/>
        <v>64944.44</v>
      </c>
    </row>
    <row r="400" ht="14.1" customHeight="1" spans="1:8">
      <c r="A400" s="229">
        <v>23303</v>
      </c>
      <c r="B400" s="230" t="s">
        <v>351</v>
      </c>
      <c r="C400" s="231">
        <v>100</v>
      </c>
      <c r="D400" s="231">
        <v>100</v>
      </c>
      <c r="E400" s="260">
        <v>116.9</v>
      </c>
      <c r="F400" s="231">
        <f t="shared" si="19"/>
        <v>116.9</v>
      </c>
      <c r="G400" s="232">
        <v>0.18</v>
      </c>
      <c r="H400" s="231">
        <f t="shared" si="20"/>
        <v>64944.44</v>
      </c>
    </row>
    <row r="401" ht="14.1" customHeight="1" spans="1:8">
      <c r="A401" s="244" t="s">
        <v>352</v>
      </c>
      <c r="B401" s="245"/>
      <c r="C401" s="223">
        <f>90000+28910.51</f>
        <v>118910.51</v>
      </c>
      <c r="D401" s="223">
        <f>90000+28910.51</f>
        <v>118910.51</v>
      </c>
      <c r="E401" s="223">
        <f>221602.41-358</f>
        <v>221244.41</v>
      </c>
      <c r="F401" s="223">
        <f t="shared" si="19"/>
        <v>186.06</v>
      </c>
      <c r="G401" s="225">
        <v>150181.51</v>
      </c>
      <c r="H401" s="223">
        <f t="shared" si="20"/>
        <v>147.32</v>
      </c>
    </row>
    <row r="402" ht="38.1" customHeight="1" spans="1:8">
      <c r="A402" s="246" t="s">
        <v>353</v>
      </c>
      <c r="B402" s="211"/>
      <c r="C402" s="211"/>
      <c r="D402" s="211"/>
      <c r="E402" s="211"/>
      <c r="F402" s="211"/>
      <c r="G402" s="211"/>
      <c r="H402" s="211"/>
    </row>
  </sheetData>
  <autoFilter ref="A1:H413">
    <extLst/>
  </autoFilter>
  <mergeCells count="7">
    <mergeCell ref="A3:B3"/>
    <mergeCell ref="C4:H4"/>
    <mergeCell ref="A401:B401"/>
    <mergeCell ref="A402:H402"/>
    <mergeCell ref="A4:A5"/>
    <mergeCell ref="B4:B5"/>
    <mergeCell ref="A1:H2"/>
  </mergeCells>
  <pageMargins left="0.393055555555556" right="0.275" top="0.66" bottom="0.63" header="0.511811023622047" footer="0.511811023622047"/>
  <pageSetup paperSize="9" scale="7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I392"/>
  <sheetViews>
    <sheetView showZeros="0" topLeftCell="A2" workbookViewId="0">
      <selection activeCell="H391" sqref="A6:H391"/>
    </sheetView>
  </sheetViews>
  <sheetFormatPr defaultColWidth="7.75" defaultRowHeight="18.75" customHeight="1"/>
  <cols>
    <col min="1" max="1" width="9" style="216" customWidth="1"/>
    <col min="2" max="2" width="36.375" style="183" customWidth="1"/>
    <col min="3" max="8" width="13.75" style="217" customWidth="1"/>
    <col min="9" max="191" width="7.75" style="188"/>
    <col min="192" max="16384" width="7.75" style="218"/>
  </cols>
  <sheetData>
    <row r="1" ht="25.5" spans="1:8">
      <c r="A1" s="186" t="s">
        <v>354</v>
      </c>
      <c r="B1" s="186"/>
      <c r="C1" s="186"/>
      <c r="D1" s="186"/>
      <c r="E1" s="186"/>
      <c r="F1" s="186"/>
      <c r="G1" s="186"/>
      <c r="H1" s="186"/>
    </row>
    <row r="2" ht="13.5" spans="1:8">
      <c r="A2" s="189"/>
      <c r="B2" s="189"/>
      <c r="C2" s="219"/>
      <c r="D2" s="219"/>
      <c r="E2" s="219"/>
      <c r="F2" s="219"/>
      <c r="G2" s="219"/>
      <c r="H2" s="220" t="s">
        <v>355</v>
      </c>
    </row>
    <row r="3" ht="13.5" spans="1:8">
      <c r="A3" s="221" t="s">
        <v>356</v>
      </c>
      <c r="B3" s="193" t="s">
        <v>357</v>
      </c>
      <c r="C3" s="193" t="s">
        <v>358</v>
      </c>
      <c r="D3" s="193"/>
      <c r="E3" s="193"/>
      <c r="F3" s="193"/>
      <c r="G3" s="221"/>
      <c r="H3" s="221"/>
    </row>
    <row r="4" ht="13.5" spans="1:8">
      <c r="A4" s="221"/>
      <c r="B4" s="193"/>
      <c r="C4" s="157" t="s">
        <v>359</v>
      </c>
      <c r="D4" s="89" t="s">
        <v>32</v>
      </c>
      <c r="E4" s="89" t="s">
        <v>33</v>
      </c>
      <c r="F4" s="90" t="s">
        <v>34</v>
      </c>
      <c r="G4" s="157" t="s">
        <v>360</v>
      </c>
      <c r="H4" s="157" t="s">
        <v>361</v>
      </c>
    </row>
    <row r="5" ht="14.1" customHeight="1" spans="1:8">
      <c r="A5" s="221"/>
      <c r="B5" s="222" t="s">
        <v>36</v>
      </c>
      <c r="C5" s="223">
        <f>C6+C391</f>
        <v>779510.51</v>
      </c>
      <c r="D5" s="223">
        <f>D6+D391</f>
        <v>819510.51</v>
      </c>
      <c r="E5" s="223">
        <f>E6+E391</f>
        <v>906241.44</v>
      </c>
      <c r="F5" s="94">
        <f t="shared" ref="F5:F17" si="0">IF(D5=0,"",E5/D5*100)</f>
        <v>110.58</v>
      </c>
      <c r="G5" s="223">
        <f>G6+G391</f>
        <v>743666.38</v>
      </c>
      <c r="H5" s="94">
        <f t="shared" ref="H5:H17" si="1">IF(G5=0,"",E5/G5*100)</f>
        <v>121.86</v>
      </c>
    </row>
    <row r="6" s="213" customFormat="1" ht="14.1" customHeight="1" spans="1:8">
      <c r="A6" s="224"/>
      <c r="B6" s="197" t="s">
        <v>37</v>
      </c>
      <c r="C6" s="223">
        <v>660600</v>
      </c>
      <c r="D6" s="223">
        <f>660600+15000+5000+20000</f>
        <v>700600</v>
      </c>
      <c r="E6" s="223">
        <f>684880.13+116.9</f>
        <v>684997.03</v>
      </c>
      <c r="F6" s="223">
        <f t="shared" si="0"/>
        <v>97.77</v>
      </c>
      <c r="G6" s="225">
        <v>593484.87</v>
      </c>
      <c r="H6" s="226">
        <f t="shared" si="1"/>
        <v>115.42</v>
      </c>
    </row>
    <row r="7" s="213" customFormat="1" ht="14.1" customHeight="1" spans="1:8">
      <c r="A7" s="227">
        <v>201</v>
      </c>
      <c r="B7" s="228" t="s">
        <v>38</v>
      </c>
      <c r="C7" s="223">
        <f>46531.73-360</f>
        <v>46171.73</v>
      </c>
      <c r="D7" s="223">
        <f>46531.73-360</f>
        <v>46171.73</v>
      </c>
      <c r="E7" s="223">
        <v>47438.81</v>
      </c>
      <c r="F7" s="223">
        <f t="shared" si="0"/>
        <v>102.74</v>
      </c>
      <c r="G7" s="225">
        <v>43790.23</v>
      </c>
      <c r="H7" s="226">
        <f t="shared" si="1"/>
        <v>108.33</v>
      </c>
    </row>
    <row r="8" ht="14.1" customHeight="1" spans="1:8">
      <c r="A8" s="229">
        <v>20101</v>
      </c>
      <c r="B8" s="230" t="s">
        <v>39</v>
      </c>
      <c r="C8" s="231">
        <v>1549.83</v>
      </c>
      <c r="D8" s="231">
        <v>1549.83</v>
      </c>
      <c r="E8" s="231">
        <v>1518.15</v>
      </c>
      <c r="F8" s="231">
        <f t="shared" si="0"/>
        <v>97.96</v>
      </c>
      <c r="G8" s="232">
        <v>1275.48</v>
      </c>
      <c r="H8" s="233">
        <f t="shared" si="1"/>
        <v>119.03</v>
      </c>
    </row>
    <row r="9" ht="14.1" customHeight="1" spans="1:8">
      <c r="A9" s="229">
        <v>2010101</v>
      </c>
      <c r="B9" s="230" t="s">
        <v>40</v>
      </c>
      <c r="C9" s="231">
        <v>1127.5</v>
      </c>
      <c r="D9" s="231">
        <v>1127.5</v>
      </c>
      <c r="E9" s="231">
        <v>1127.51</v>
      </c>
      <c r="F9" s="231">
        <f t="shared" si="0"/>
        <v>100</v>
      </c>
      <c r="G9" s="232">
        <v>1008.58</v>
      </c>
      <c r="H9" s="233">
        <f t="shared" si="1"/>
        <v>111.79</v>
      </c>
    </row>
    <row r="10" ht="14.1" customHeight="1" spans="1:8">
      <c r="A10" s="229">
        <v>2010102</v>
      </c>
      <c r="B10" s="230" t="s">
        <v>41</v>
      </c>
      <c r="C10" s="231">
        <v>46</v>
      </c>
      <c r="D10" s="231">
        <v>46</v>
      </c>
      <c r="E10" s="231">
        <v>23.34</v>
      </c>
      <c r="F10" s="231">
        <f t="shared" si="0"/>
        <v>50.74</v>
      </c>
      <c r="G10" s="232">
        <v>50.61</v>
      </c>
      <c r="H10" s="233">
        <f t="shared" si="1"/>
        <v>46.12</v>
      </c>
    </row>
    <row r="11" ht="14.1" customHeight="1" spans="1:8">
      <c r="A11" s="229">
        <v>2010104</v>
      </c>
      <c r="B11" s="230" t="s">
        <v>42</v>
      </c>
      <c r="C11" s="231">
        <v>165</v>
      </c>
      <c r="D11" s="231">
        <v>165</v>
      </c>
      <c r="E11" s="231">
        <v>164.81</v>
      </c>
      <c r="F11" s="231">
        <f t="shared" si="0"/>
        <v>99.88</v>
      </c>
      <c r="G11" s="232">
        <v>155</v>
      </c>
      <c r="H11" s="233">
        <f t="shared" si="1"/>
        <v>106.33</v>
      </c>
    </row>
    <row r="12" ht="14.1" customHeight="1" spans="1:8">
      <c r="A12" s="229">
        <v>2010107</v>
      </c>
      <c r="B12" s="230" t="s">
        <v>43</v>
      </c>
      <c r="C12" s="231">
        <v>211.33</v>
      </c>
      <c r="D12" s="231">
        <v>211.33</v>
      </c>
      <c r="E12" s="231">
        <v>202.48</v>
      </c>
      <c r="F12" s="231">
        <f t="shared" si="0"/>
        <v>95.81</v>
      </c>
      <c r="G12" s="232">
        <v>61.29</v>
      </c>
      <c r="H12" s="233">
        <f t="shared" si="1"/>
        <v>330.36</v>
      </c>
    </row>
    <row r="13" ht="14.1" customHeight="1" spans="1:8">
      <c r="A13" s="229">
        <v>20102</v>
      </c>
      <c r="B13" s="230" t="s">
        <v>44</v>
      </c>
      <c r="C13" s="231">
        <v>1314.27</v>
      </c>
      <c r="D13" s="231">
        <v>1314.27</v>
      </c>
      <c r="E13" s="231">
        <v>1224.16</v>
      </c>
      <c r="F13" s="231">
        <f t="shared" si="0"/>
        <v>93.14</v>
      </c>
      <c r="G13" s="232">
        <v>1071.52</v>
      </c>
      <c r="H13" s="233">
        <f t="shared" si="1"/>
        <v>114.25</v>
      </c>
    </row>
    <row r="14" ht="14.1" customHeight="1" spans="1:8">
      <c r="A14" s="229">
        <v>2010201</v>
      </c>
      <c r="B14" s="230" t="s">
        <v>40</v>
      </c>
      <c r="C14" s="231">
        <v>1024.38</v>
      </c>
      <c r="D14" s="231">
        <v>1024.38</v>
      </c>
      <c r="E14" s="231">
        <v>968.98</v>
      </c>
      <c r="F14" s="231">
        <f t="shared" si="0"/>
        <v>94.59</v>
      </c>
      <c r="G14" s="232">
        <v>889.21</v>
      </c>
      <c r="H14" s="233">
        <f t="shared" si="1"/>
        <v>108.97</v>
      </c>
    </row>
    <row r="15" ht="14.1" customHeight="1" spans="1:8">
      <c r="A15" s="229">
        <v>2010202</v>
      </c>
      <c r="B15" s="230" t="s">
        <v>41</v>
      </c>
      <c r="C15" s="231">
        <v>118.6</v>
      </c>
      <c r="D15" s="231">
        <v>118.6</v>
      </c>
      <c r="E15" s="231">
        <v>57.37</v>
      </c>
      <c r="F15" s="231">
        <f t="shared" si="0"/>
        <v>48.37</v>
      </c>
      <c r="G15" s="232">
        <v>48.75</v>
      </c>
      <c r="H15" s="233">
        <f t="shared" si="1"/>
        <v>117.68</v>
      </c>
    </row>
    <row r="16" ht="14.1" customHeight="1" spans="1:8">
      <c r="A16" s="229">
        <v>2010204</v>
      </c>
      <c r="B16" s="230" t="s">
        <v>45</v>
      </c>
      <c r="C16" s="231">
        <v>123.75</v>
      </c>
      <c r="D16" s="231">
        <v>123.75</v>
      </c>
      <c r="E16" s="231">
        <v>86.17</v>
      </c>
      <c r="F16" s="231">
        <f t="shared" si="0"/>
        <v>69.63</v>
      </c>
      <c r="G16" s="232">
        <v>98.58</v>
      </c>
      <c r="H16" s="233">
        <f t="shared" si="1"/>
        <v>87.41</v>
      </c>
    </row>
    <row r="17" ht="14.1" customHeight="1" spans="1:8">
      <c r="A17" s="229">
        <v>2010206</v>
      </c>
      <c r="B17" s="230" t="s">
        <v>46</v>
      </c>
      <c r="C17" s="231">
        <v>47.54</v>
      </c>
      <c r="D17" s="231">
        <v>47.54</v>
      </c>
      <c r="E17" s="231">
        <v>107.49</v>
      </c>
      <c r="F17" s="231">
        <f t="shared" si="0"/>
        <v>226.1</v>
      </c>
      <c r="G17" s="232">
        <v>34.98</v>
      </c>
      <c r="H17" s="233">
        <f t="shared" si="1"/>
        <v>307.29</v>
      </c>
    </row>
    <row r="18" ht="14.1" customHeight="1" spans="1:8">
      <c r="A18" s="229">
        <v>2010250</v>
      </c>
      <c r="B18" s="230" t="s">
        <v>47</v>
      </c>
      <c r="C18" s="231"/>
      <c r="D18" s="231"/>
      <c r="E18" s="231">
        <v>4.16</v>
      </c>
      <c r="F18" s="231"/>
      <c r="G18" s="232"/>
      <c r="H18" s="233"/>
    </row>
    <row r="19" ht="14.1" customHeight="1" spans="1:8">
      <c r="A19" s="229">
        <v>20103</v>
      </c>
      <c r="B19" s="230" t="s">
        <v>48</v>
      </c>
      <c r="C19" s="231">
        <v>10625.99</v>
      </c>
      <c r="D19" s="231">
        <v>10625.99</v>
      </c>
      <c r="E19" s="231">
        <v>10755.75</v>
      </c>
      <c r="F19" s="231">
        <f t="shared" ref="F19:F67" si="2">IF(D19=0,"",E19/D19*100)</f>
        <v>101.22</v>
      </c>
      <c r="G19" s="232">
        <v>9998.65</v>
      </c>
      <c r="H19" s="233">
        <f t="shared" ref="H19:H28" si="3">IF(G19=0,"",E19/G19*100)</f>
        <v>107.57</v>
      </c>
    </row>
    <row r="20" ht="14.1" customHeight="1" spans="1:8">
      <c r="A20" s="229">
        <v>2010301</v>
      </c>
      <c r="B20" s="230" t="s">
        <v>40</v>
      </c>
      <c r="C20" s="231">
        <v>3858.17</v>
      </c>
      <c r="D20" s="231">
        <v>3858.17</v>
      </c>
      <c r="E20" s="231">
        <v>3834.46</v>
      </c>
      <c r="F20" s="231">
        <f t="shared" si="2"/>
        <v>99.39</v>
      </c>
      <c r="G20" s="232">
        <v>3701.31</v>
      </c>
      <c r="H20" s="233">
        <f t="shared" si="3"/>
        <v>103.6</v>
      </c>
    </row>
    <row r="21" ht="14.1" customHeight="1" spans="1:8">
      <c r="A21" s="229">
        <v>2010302</v>
      </c>
      <c r="B21" s="230" t="s">
        <v>41</v>
      </c>
      <c r="C21" s="231">
        <v>1899.64</v>
      </c>
      <c r="D21" s="231">
        <v>1899.64</v>
      </c>
      <c r="E21" s="231">
        <v>1851.23</v>
      </c>
      <c r="F21" s="231">
        <f t="shared" si="2"/>
        <v>97.45</v>
      </c>
      <c r="G21" s="232">
        <v>1897.74</v>
      </c>
      <c r="H21" s="233">
        <f t="shared" si="3"/>
        <v>97.55</v>
      </c>
    </row>
    <row r="22" ht="14.1" customHeight="1" spans="1:8">
      <c r="A22" s="229">
        <v>2010303</v>
      </c>
      <c r="B22" s="230" t="s">
        <v>49</v>
      </c>
      <c r="C22" s="231">
        <v>1821.82</v>
      </c>
      <c r="D22" s="231">
        <v>1821.82</v>
      </c>
      <c r="E22" s="231">
        <v>2193.18</v>
      </c>
      <c r="F22" s="231">
        <f t="shared" si="2"/>
        <v>120.38</v>
      </c>
      <c r="G22" s="232">
        <v>1751.87</v>
      </c>
      <c r="H22" s="233">
        <f t="shared" si="3"/>
        <v>125.19</v>
      </c>
    </row>
    <row r="23" ht="14.1" customHeight="1" spans="1:8">
      <c r="A23" s="229">
        <v>2010350</v>
      </c>
      <c r="B23" s="230" t="s">
        <v>47</v>
      </c>
      <c r="C23" s="231">
        <v>2709.96</v>
      </c>
      <c r="D23" s="231">
        <v>2709.96</v>
      </c>
      <c r="E23" s="231">
        <v>2590.49</v>
      </c>
      <c r="F23" s="231">
        <f t="shared" si="2"/>
        <v>95.59</v>
      </c>
      <c r="G23" s="232">
        <v>2387.54</v>
      </c>
      <c r="H23" s="233">
        <f t="shared" si="3"/>
        <v>108.5</v>
      </c>
    </row>
    <row r="24" ht="14.1" customHeight="1" spans="1:8">
      <c r="A24" s="229">
        <v>2010399</v>
      </c>
      <c r="B24" s="230" t="s">
        <v>50</v>
      </c>
      <c r="C24" s="231">
        <v>336.39</v>
      </c>
      <c r="D24" s="231">
        <v>336.39</v>
      </c>
      <c r="E24" s="231">
        <v>286.39</v>
      </c>
      <c r="F24" s="231">
        <f t="shared" si="2"/>
        <v>85.14</v>
      </c>
      <c r="G24" s="232">
        <v>260.19</v>
      </c>
      <c r="H24" s="233">
        <f t="shared" si="3"/>
        <v>110.07</v>
      </c>
    </row>
    <row r="25" ht="14.1" customHeight="1" spans="1:8">
      <c r="A25" s="229">
        <v>20104</v>
      </c>
      <c r="B25" s="230" t="s">
        <v>51</v>
      </c>
      <c r="C25" s="231">
        <v>2157.05</v>
      </c>
      <c r="D25" s="231">
        <v>2157.05</v>
      </c>
      <c r="E25" s="231">
        <v>2203.06</v>
      </c>
      <c r="F25" s="231">
        <f t="shared" si="2"/>
        <v>102.13</v>
      </c>
      <c r="G25" s="232">
        <v>1769.53</v>
      </c>
      <c r="H25" s="233">
        <f t="shared" si="3"/>
        <v>124.5</v>
      </c>
    </row>
    <row r="26" ht="14.1" customHeight="1" spans="1:8">
      <c r="A26" s="229">
        <v>2010401</v>
      </c>
      <c r="B26" s="230" t="s">
        <v>40</v>
      </c>
      <c r="C26" s="231">
        <v>705.43</v>
      </c>
      <c r="D26" s="231">
        <v>705.43</v>
      </c>
      <c r="E26" s="231">
        <v>719.5</v>
      </c>
      <c r="F26" s="231">
        <f t="shared" si="2"/>
        <v>101.99</v>
      </c>
      <c r="G26" s="232">
        <v>672.64</v>
      </c>
      <c r="H26" s="233">
        <f t="shared" si="3"/>
        <v>106.97</v>
      </c>
    </row>
    <row r="27" ht="14.1" customHeight="1" spans="1:8">
      <c r="A27" s="229">
        <v>2010402</v>
      </c>
      <c r="B27" s="230" t="s">
        <v>41</v>
      </c>
      <c r="C27" s="231">
        <v>821.23</v>
      </c>
      <c r="D27" s="231">
        <v>821.23</v>
      </c>
      <c r="E27" s="231">
        <v>862.6</v>
      </c>
      <c r="F27" s="231">
        <f t="shared" si="2"/>
        <v>105.04</v>
      </c>
      <c r="G27" s="232">
        <v>430.63</v>
      </c>
      <c r="H27" s="233">
        <f t="shared" si="3"/>
        <v>200.31</v>
      </c>
    </row>
    <row r="28" ht="14.1" customHeight="1" spans="1:8">
      <c r="A28" s="229">
        <v>2010406</v>
      </c>
      <c r="B28" s="230" t="s">
        <v>362</v>
      </c>
      <c r="C28" s="231">
        <v>72</v>
      </c>
      <c r="D28" s="231">
        <v>72</v>
      </c>
      <c r="E28" s="231">
        <v>66.24</v>
      </c>
      <c r="F28" s="231">
        <f t="shared" si="2"/>
        <v>92</v>
      </c>
      <c r="G28" s="232">
        <v>50</v>
      </c>
      <c r="H28" s="233">
        <f t="shared" si="3"/>
        <v>132.48</v>
      </c>
    </row>
    <row r="29" ht="14.1" customHeight="1" spans="1:8">
      <c r="A29" s="203">
        <v>2010408</v>
      </c>
      <c r="B29" s="204" t="s">
        <v>53</v>
      </c>
      <c r="C29" s="231"/>
      <c r="D29" s="231"/>
      <c r="E29" s="231"/>
      <c r="F29" s="231" t="str">
        <f t="shared" si="2"/>
        <v/>
      </c>
      <c r="G29" s="232">
        <v>153.82</v>
      </c>
      <c r="H29" s="233"/>
    </row>
    <row r="30" ht="14.1" customHeight="1" spans="1:8">
      <c r="A30" s="234">
        <v>2010450</v>
      </c>
      <c r="B30" s="235" t="s">
        <v>47</v>
      </c>
      <c r="C30" s="236">
        <v>558.38</v>
      </c>
      <c r="D30" s="236">
        <v>558.38</v>
      </c>
      <c r="E30" s="236">
        <v>554.72</v>
      </c>
      <c r="F30" s="236">
        <f t="shared" si="2"/>
        <v>99.34</v>
      </c>
      <c r="G30" s="237">
        <v>462.44</v>
      </c>
      <c r="H30" s="238">
        <f t="shared" ref="H30:H43" si="4">IF(G30=0,"",E30/G30*100)</f>
        <v>119.96</v>
      </c>
    </row>
    <row r="31" ht="14.1" customHeight="1" spans="1:8">
      <c r="A31" s="239">
        <v>20105</v>
      </c>
      <c r="B31" s="230" t="s">
        <v>54</v>
      </c>
      <c r="C31" s="231">
        <v>1664.14</v>
      </c>
      <c r="D31" s="231">
        <v>1664.14</v>
      </c>
      <c r="E31" s="231">
        <v>1670.15</v>
      </c>
      <c r="F31" s="231">
        <f t="shared" si="2"/>
        <v>100.36</v>
      </c>
      <c r="G31" s="232">
        <v>1367.97</v>
      </c>
      <c r="H31" s="233">
        <f t="shared" si="4"/>
        <v>122.09</v>
      </c>
    </row>
    <row r="32" ht="14.1" customHeight="1" spans="1:8">
      <c r="A32" s="229">
        <v>2010501</v>
      </c>
      <c r="B32" s="230" t="s">
        <v>40</v>
      </c>
      <c r="C32" s="231">
        <v>979.14</v>
      </c>
      <c r="D32" s="231">
        <v>979.14</v>
      </c>
      <c r="E32" s="231">
        <v>1001.62</v>
      </c>
      <c r="F32" s="231">
        <f t="shared" si="2"/>
        <v>102.3</v>
      </c>
      <c r="G32" s="232">
        <v>868.52</v>
      </c>
      <c r="H32" s="233">
        <f t="shared" si="4"/>
        <v>115.32</v>
      </c>
    </row>
    <row r="33" ht="14.1" customHeight="1" spans="1:8">
      <c r="A33" s="229">
        <v>2010502</v>
      </c>
      <c r="B33" s="230" t="s">
        <v>41</v>
      </c>
      <c r="C33" s="231">
        <v>54.45</v>
      </c>
      <c r="D33" s="231">
        <v>54.45</v>
      </c>
      <c r="E33" s="231">
        <v>37.99</v>
      </c>
      <c r="F33" s="231">
        <f t="shared" si="2"/>
        <v>69.77</v>
      </c>
      <c r="G33" s="232">
        <v>10.9</v>
      </c>
      <c r="H33" s="233">
        <f t="shared" si="4"/>
        <v>348.53</v>
      </c>
    </row>
    <row r="34" ht="14.1" customHeight="1" spans="1:8">
      <c r="A34" s="229">
        <v>2010505</v>
      </c>
      <c r="B34" s="230" t="s">
        <v>55</v>
      </c>
      <c r="C34" s="231">
        <v>428.53</v>
      </c>
      <c r="D34" s="231">
        <v>428.53</v>
      </c>
      <c r="E34" s="231">
        <v>428.53</v>
      </c>
      <c r="F34" s="231">
        <f t="shared" si="2"/>
        <v>100</v>
      </c>
      <c r="G34" s="232">
        <v>428.53</v>
      </c>
      <c r="H34" s="233">
        <f t="shared" si="4"/>
        <v>100</v>
      </c>
    </row>
    <row r="35" ht="14.1" customHeight="1" spans="1:8">
      <c r="A35" s="229">
        <v>2010507</v>
      </c>
      <c r="B35" s="230" t="s">
        <v>56</v>
      </c>
      <c r="C35" s="231">
        <v>140.7</v>
      </c>
      <c r="D35" s="231">
        <v>140.7</v>
      </c>
      <c r="E35" s="231">
        <v>140.69</v>
      </c>
      <c r="F35" s="231">
        <f t="shared" si="2"/>
        <v>99.99</v>
      </c>
      <c r="G35" s="232">
        <v>4</v>
      </c>
      <c r="H35" s="233">
        <f t="shared" si="4"/>
        <v>3517.25</v>
      </c>
    </row>
    <row r="36" ht="14.1" customHeight="1" spans="1:8">
      <c r="A36" s="229">
        <v>2010508</v>
      </c>
      <c r="B36" s="230" t="s">
        <v>57</v>
      </c>
      <c r="C36" s="231">
        <v>61.32</v>
      </c>
      <c r="D36" s="231">
        <v>61.32</v>
      </c>
      <c r="E36" s="231">
        <v>61.32</v>
      </c>
      <c r="F36" s="231">
        <f t="shared" si="2"/>
        <v>100</v>
      </c>
      <c r="G36" s="232">
        <v>56.02</v>
      </c>
      <c r="H36" s="233">
        <f t="shared" si="4"/>
        <v>109.46</v>
      </c>
    </row>
    <row r="37" ht="14.1" customHeight="1" spans="1:8">
      <c r="A37" s="229">
        <v>20106</v>
      </c>
      <c r="B37" s="230" t="s">
        <v>59</v>
      </c>
      <c r="C37" s="231">
        <v>3220.92</v>
      </c>
      <c r="D37" s="231">
        <v>3220.92</v>
      </c>
      <c r="E37" s="231">
        <v>3171.87</v>
      </c>
      <c r="F37" s="231">
        <f t="shared" si="2"/>
        <v>98.48</v>
      </c>
      <c r="G37" s="232">
        <v>3083.46</v>
      </c>
      <c r="H37" s="233">
        <f t="shared" si="4"/>
        <v>102.87</v>
      </c>
    </row>
    <row r="38" ht="14.1" customHeight="1" spans="1:8">
      <c r="A38" s="229">
        <v>2010601</v>
      </c>
      <c r="B38" s="230" t="s">
        <v>40</v>
      </c>
      <c r="C38" s="231">
        <v>1082.13</v>
      </c>
      <c r="D38" s="231">
        <v>1082.13</v>
      </c>
      <c r="E38" s="231">
        <v>1058.62</v>
      </c>
      <c r="F38" s="231">
        <f t="shared" si="2"/>
        <v>97.83</v>
      </c>
      <c r="G38" s="232">
        <v>1078.91</v>
      </c>
      <c r="H38" s="233">
        <f t="shared" si="4"/>
        <v>98.12</v>
      </c>
    </row>
    <row r="39" ht="14.1" customHeight="1" spans="1:8">
      <c r="A39" s="229">
        <v>2010602</v>
      </c>
      <c r="B39" s="230" t="s">
        <v>41</v>
      </c>
      <c r="C39" s="231">
        <v>5.04</v>
      </c>
      <c r="D39" s="231">
        <v>5.04</v>
      </c>
      <c r="E39" s="231">
        <v>4.87</v>
      </c>
      <c r="F39" s="231">
        <f t="shared" si="2"/>
        <v>96.63</v>
      </c>
      <c r="G39" s="232">
        <v>8.94</v>
      </c>
      <c r="H39" s="233">
        <f t="shared" si="4"/>
        <v>54.47</v>
      </c>
    </row>
    <row r="40" ht="14.1" customHeight="1" spans="1:8">
      <c r="A40" s="229">
        <v>2010605</v>
      </c>
      <c r="B40" s="230" t="s">
        <v>60</v>
      </c>
      <c r="C40" s="231">
        <v>20</v>
      </c>
      <c r="D40" s="231">
        <v>20</v>
      </c>
      <c r="E40" s="231">
        <v>19.97</v>
      </c>
      <c r="F40" s="231">
        <f t="shared" si="2"/>
        <v>99.85</v>
      </c>
      <c r="G40" s="232">
        <v>29.12</v>
      </c>
      <c r="H40" s="233">
        <f t="shared" si="4"/>
        <v>68.58</v>
      </c>
    </row>
    <row r="41" ht="14.1" customHeight="1" spans="1:8">
      <c r="A41" s="229">
        <v>2010607</v>
      </c>
      <c r="B41" s="230" t="s">
        <v>61</v>
      </c>
      <c r="C41" s="231">
        <v>192.9</v>
      </c>
      <c r="D41" s="231">
        <v>192.9</v>
      </c>
      <c r="E41" s="231">
        <v>192.9</v>
      </c>
      <c r="F41" s="231">
        <f t="shared" si="2"/>
        <v>100</v>
      </c>
      <c r="G41" s="232">
        <v>153.95</v>
      </c>
      <c r="H41" s="233">
        <f t="shared" si="4"/>
        <v>125.3</v>
      </c>
    </row>
    <row r="42" ht="14.1" customHeight="1" spans="1:8">
      <c r="A42" s="229">
        <v>2010608</v>
      </c>
      <c r="B42" s="230" t="s">
        <v>62</v>
      </c>
      <c r="C42" s="231">
        <v>435</v>
      </c>
      <c r="D42" s="231">
        <v>435</v>
      </c>
      <c r="E42" s="231">
        <v>367.82</v>
      </c>
      <c r="F42" s="231">
        <f t="shared" si="2"/>
        <v>84.56</v>
      </c>
      <c r="G42" s="232">
        <v>510.88</v>
      </c>
      <c r="H42" s="233">
        <f t="shared" si="4"/>
        <v>72</v>
      </c>
    </row>
    <row r="43" ht="14.1" customHeight="1" spans="1:8">
      <c r="A43" s="229">
        <v>2010650</v>
      </c>
      <c r="B43" s="230" t="s">
        <v>47</v>
      </c>
      <c r="C43" s="231">
        <v>1485.85</v>
      </c>
      <c r="D43" s="231">
        <v>1485.85</v>
      </c>
      <c r="E43" s="231">
        <v>1527.69</v>
      </c>
      <c r="F43" s="231">
        <f t="shared" si="2"/>
        <v>102.82</v>
      </c>
      <c r="G43" s="232">
        <v>1301.66</v>
      </c>
      <c r="H43" s="233">
        <f t="shared" si="4"/>
        <v>117.36</v>
      </c>
    </row>
    <row r="44" ht="14.1" customHeight="1" spans="1:8">
      <c r="A44" s="203">
        <v>20107</v>
      </c>
      <c r="B44" s="204" t="s">
        <v>63</v>
      </c>
      <c r="C44" s="231"/>
      <c r="D44" s="231"/>
      <c r="E44" s="231">
        <v>300</v>
      </c>
      <c r="F44" s="231" t="str">
        <f t="shared" si="2"/>
        <v/>
      </c>
      <c r="G44" s="232">
        <v>1800</v>
      </c>
      <c r="H44" s="233"/>
    </row>
    <row r="45" ht="14.1" customHeight="1" spans="1:8">
      <c r="A45" s="203">
        <v>2010708</v>
      </c>
      <c r="B45" s="204" t="s">
        <v>64</v>
      </c>
      <c r="C45" s="231"/>
      <c r="D45" s="231"/>
      <c r="E45" s="231">
        <v>300</v>
      </c>
      <c r="F45" s="231" t="str">
        <f t="shared" si="2"/>
        <v/>
      </c>
      <c r="G45" s="232">
        <v>1800</v>
      </c>
      <c r="H45" s="233"/>
    </row>
    <row r="46" ht="14.1" customHeight="1" spans="1:8">
      <c r="A46" s="229">
        <v>20108</v>
      </c>
      <c r="B46" s="230" t="s">
        <v>65</v>
      </c>
      <c r="C46" s="231">
        <v>744.14</v>
      </c>
      <c r="D46" s="231">
        <v>744.14</v>
      </c>
      <c r="E46" s="231">
        <v>753.2</v>
      </c>
      <c r="F46" s="231">
        <f t="shared" si="2"/>
        <v>101.22</v>
      </c>
      <c r="G46" s="232">
        <v>606.44</v>
      </c>
      <c r="H46" s="233">
        <f t="shared" ref="H46:H67" si="5">IF(G46=0,"",E46/G46*100)</f>
        <v>124.2</v>
      </c>
    </row>
    <row r="47" ht="14.1" customHeight="1" spans="1:8">
      <c r="A47" s="229">
        <v>2010801</v>
      </c>
      <c r="B47" s="230" t="s">
        <v>40</v>
      </c>
      <c r="C47" s="231">
        <v>320.99</v>
      </c>
      <c r="D47" s="231">
        <v>320.99</v>
      </c>
      <c r="E47" s="231">
        <v>320.64</v>
      </c>
      <c r="F47" s="231">
        <f t="shared" si="2"/>
        <v>99.89</v>
      </c>
      <c r="G47" s="232">
        <v>259.87</v>
      </c>
      <c r="H47" s="233">
        <f t="shared" si="5"/>
        <v>123.38</v>
      </c>
    </row>
    <row r="48" ht="14.1" customHeight="1" spans="1:8">
      <c r="A48" s="229">
        <v>2010850</v>
      </c>
      <c r="B48" s="230" t="s">
        <v>47</v>
      </c>
      <c r="C48" s="231">
        <v>423.14</v>
      </c>
      <c r="D48" s="231">
        <v>423.14</v>
      </c>
      <c r="E48" s="231">
        <v>432.56</v>
      </c>
      <c r="F48" s="231">
        <f t="shared" si="2"/>
        <v>102.23</v>
      </c>
      <c r="G48" s="232">
        <v>346.57</v>
      </c>
      <c r="H48" s="233">
        <f t="shared" si="5"/>
        <v>124.81</v>
      </c>
    </row>
    <row r="49" ht="14.1" customHeight="1" spans="1:8">
      <c r="A49" s="229">
        <v>20110</v>
      </c>
      <c r="B49" s="230" t="s">
        <v>66</v>
      </c>
      <c r="C49" s="231">
        <v>207</v>
      </c>
      <c r="D49" s="231">
        <v>207</v>
      </c>
      <c r="E49" s="231">
        <v>199.45</v>
      </c>
      <c r="F49" s="231">
        <f t="shared" si="2"/>
        <v>96.35</v>
      </c>
      <c r="G49" s="232">
        <v>26.87</v>
      </c>
      <c r="H49" s="233">
        <f t="shared" si="5"/>
        <v>742.28</v>
      </c>
    </row>
    <row r="50" ht="14.1" customHeight="1" spans="1:8">
      <c r="A50" s="229">
        <v>2011002</v>
      </c>
      <c r="B50" s="230" t="s">
        <v>41</v>
      </c>
      <c r="C50" s="231">
        <v>25</v>
      </c>
      <c r="D50" s="231">
        <v>25</v>
      </c>
      <c r="E50" s="231">
        <v>17.45</v>
      </c>
      <c r="F50" s="231">
        <f t="shared" si="2"/>
        <v>69.8</v>
      </c>
      <c r="G50" s="232">
        <v>26.87</v>
      </c>
      <c r="H50" s="233">
        <f t="shared" si="5"/>
        <v>64.94</v>
      </c>
    </row>
    <row r="51" ht="14.1" customHeight="1" spans="1:8">
      <c r="A51" s="229">
        <v>2011008</v>
      </c>
      <c r="B51" s="230" t="s">
        <v>67</v>
      </c>
      <c r="C51" s="231">
        <v>182</v>
      </c>
      <c r="D51" s="231">
        <v>182</v>
      </c>
      <c r="E51" s="231">
        <v>182</v>
      </c>
      <c r="F51" s="231">
        <f t="shared" si="2"/>
        <v>100</v>
      </c>
      <c r="G51" s="232"/>
      <c r="H51" s="233" t="str">
        <f t="shared" si="5"/>
        <v/>
      </c>
    </row>
    <row r="52" ht="14.1" customHeight="1" spans="1:8">
      <c r="A52" s="229">
        <v>20111</v>
      </c>
      <c r="B52" s="230" t="s">
        <v>363</v>
      </c>
      <c r="C52" s="231">
        <v>2486.88</v>
      </c>
      <c r="D52" s="231">
        <v>2486.88</v>
      </c>
      <c r="E52" s="231">
        <v>2966.08</v>
      </c>
      <c r="F52" s="231">
        <f t="shared" si="2"/>
        <v>119.27</v>
      </c>
      <c r="G52" s="232">
        <v>2306.76</v>
      </c>
      <c r="H52" s="233">
        <f t="shared" si="5"/>
        <v>128.58</v>
      </c>
    </row>
    <row r="53" ht="14.1" customHeight="1" spans="1:8">
      <c r="A53" s="229">
        <v>2011101</v>
      </c>
      <c r="B53" s="230" t="s">
        <v>40</v>
      </c>
      <c r="C53" s="231">
        <v>2189.4</v>
      </c>
      <c r="D53" s="231">
        <v>2189.4</v>
      </c>
      <c r="E53" s="231">
        <v>2469.65</v>
      </c>
      <c r="F53" s="231">
        <f t="shared" si="2"/>
        <v>112.8</v>
      </c>
      <c r="G53" s="232">
        <v>2045.76</v>
      </c>
      <c r="H53" s="233">
        <f t="shared" si="5"/>
        <v>120.72</v>
      </c>
    </row>
    <row r="54" ht="14.1" customHeight="1" spans="1:8">
      <c r="A54" s="229">
        <v>2011102</v>
      </c>
      <c r="B54" s="230" t="s">
        <v>41</v>
      </c>
      <c r="C54" s="231">
        <v>179.92</v>
      </c>
      <c r="D54" s="231">
        <v>179.92</v>
      </c>
      <c r="E54" s="231">
        <v>377.51</v>
      </c>
      <c r="F54" s="231">
        <f t="shared" si="2"/>
        <v>209.82</v>
      </c>
      <c r="G54" s="232">
        <v>179.13</v>
      </c>
      <c r="H54" s="233">
        <f t="shared" si="5"/>
        <v>210.75</v>
      </c>
    </row>
    <row r="55" ht="14.1" customHeight="1" spans="1:8">
      <c r="A55" s="229">
        <v>2011150</v>
      </c>
      <c r="B55" s="230" t="s">
        <v>47</v>
      </c>
      <c r="C55" s="231">
        <v>117.56</v>
      </c>
      <c r="D55" s="231">
        <v>117.56</v>
      </c>
      <c r="E55" s="231">
        <v>118.92</v>
      </c>
      <c r="F55" s="231">
        <f t="shared" si="2"/>
        <v>101.16</v>
      </c>
      <c r="G55" s="232">
        <v>81.87</v>
      </c>
      <c r="H55" s="233">
        <f t="shared" si="5"/>
        <v>145.25</v>
      </c>
    </row>
    <row r="56" ht="14.1" customHeight="1" spans="1:8">
      <c r="A56" s="229">
        <v>20113</v>
      </c>
      <c r="B56" s="230" t="s">
        <v>70</v>
      </c>
      <c r="C56" s="231">
        <v>7592.01</v>
      </c>
      <c r="D56" s="231">
        <v>7592.01</v>
      </c>
      <c r="E56" s="231">
        <v>8400.77</v>
      </c>
      <c r="F56" s="231">
        <f t="shared" si="2"/>
        <v>110.65</v>
      </c>
      <c r="G56" s="232">
        <v>7355.44</v>
      </c>
      <c r="H56" s="233">
        <f t="shared" si="5"/>
        <v>114.21</v>
      </c>
    </row>
    <row r="57" ht="14.1" customHeight="1" spans="1:8">
      <c r="A57" s="229">
        <v>2011301</v>
      </c>
      <c r="B57" s="230" t="s">
        <v>40</v>
      </c>
      <c r="C57" s="231">
        <v>711.23</v>
      </c>
      <c r="D57" s="231">
        <v>711.23</v>
      </c>
      <c r="E57" s="231">
        <v>696.35</v>
      </c>
      <c r="F57" s="231">
        <f t="shared" si="2"/>
        <v>97.91</v>
      </c>
      <c r="G57" s="232">
        <v>614.55</v>
      </c>
      <c r="H57" s="233">
        <f t="shared" si="5"/>
        <v>113.31</v>
      </c>
    </row>
    <row r="58" ht="14.1" customHeight="1" spans="1:8">
      <c r="A58" s="229">
        <v>2011302</v>
      </c>
      <c r="B58" s="230" t="s">
        <v>41</v>
      </c>
      <c r="C58" s="231">
        <v>28</v>
      </c>
      <c r="D58" s="231">
        <v>28</v>
      </c>
      <c r="E58" s="231">
        <v>28.72</v>
      </c>
      <c r="F58" s="231">
        <f t="shared" si="2"/>
        <v>102.57</v>
      </c>
      <c r="G58" s="232">
        <v>168.39</v>
      </c>
      <c r="H58" s="233">
        <f t="shared" si="5"/>
        <v>17.06</v>
      </c>
    </row>
    <row r="59" ht="14.1" customHeight="1" spans="1:8">
      <c r="A59" s="229">
        <v>2011305</v>
      </c>
      <c r="B59" s="230" t="s">
        <v>71</v>
      </c>
      <c r="C59" s="231">
        <v>4</v>
      </c>
      <c r="D59" s="231">
        <v>4</v>
      </c>
      <c r="E59" s="231"/>
      <c r="F59" s="231">
        <f t="shared" si="2"/>
        <v>0</v>
      </c>
      <c r="G59" s="232">
        <v>4</v>
      </c>
      <c r="H59" s="233">
        <f t="shared" si="5"/>
        <v>0</v>
      </c>
    </row>
    <row r="60" ht="14.1" customHeight="1" spans="1:8">
      <c r="A60" s="229">
        <v>2011308</v>
      </c>
      <c r="B60" s="230" t="s">
        <v>72</v>
      </c>
      <c r="C60" s="231">
        <v>5628.94</v>
      </c>
      <c r="D60" s="231">
        <v>5628.94</v>
      </c>
      <c r="E60" s="231">
        <v>5537.13</v>
      </c>
      <c r="F60" s="231">
        <f t="shared" si="2"/>
        <v>98.37</v>
      </c>
      <c r="G60" s="232">
        <v>5881.56</v>
      </c>
      <c r="H60" s="233">
        <f t="shared" si="5"/>
        <v>94.14</v>
      </c>
    </row>
    <row r="61" ht="14.1" customHeight="1" spans="1:8">
      <c r="A61" s="229">
        <v>2011350</v>
      </c>
      <c r="B61" s="230" t="s">
        <v>47</v>
      </c>
      <c r="C61" s="231">
        <v>777.69</v>
      </c>
      <c r="D61" s="231">
        <v>777.69</v>
      </c>
      <c r="E61" s="231">
        <v>894.06</v>
      </c>
      <c r="F61" s="231">
        <f t="shared" si="2"/>
        <v>114.96</v>
      </c>
      <c r="G61" s="232">
        <v>546.2</v>
      </c>
      <c r="H61" s="233">
        <f t="shared" si="5"/>
        <v>163.69</v>
      </c>
    </row>
    <row r="62" ht="14.1" customHeight="1" spans="1:8">
      <c r="A62" s="229">
        <v>2011399</v>
      </c>
      <c r="B62" s="230" t="s">
        <v>73</v>
      </c>
      <c r="C62" s="231">
        <v>442.15</v>
      </c>
      <c r="D62" s="231">
        <v>442.15</v>
      </c>
      <c r="E62" s="231">
        <v>1244.51</v>
      </c>
      <c r="F62" s="231">
        <f t="shared" si="2"/>
        <v>281.47</v>
      </c>
      <c r="G62" s="232">
        <v>140.74</v>
      </c>
      <c r="H62" s="233">
        <f t="shared" si="5"/>
        <v>884.26</v>
      </c>
    </row>
    <row r="63" ht="14.1" customHeight="1" spans="1:8">
      <c r="A63" s="229">
        <v>20126</v>
      </c>
      <c r="B63" s="230" t="s">
        <v>74</v>
      </c>
      <c r="C63" s="231">
        <v>60</v>
      </c>
      <c r="D63" s="231">
        <v>60</v>
      </c>
      <c r="E63" s="231">
        <v>43.48</v>
      </c>
      <c r="F63" s="231">
        <f t="shared" si="2"/>
        <v>72.47</v>
      </c>
      <c r="G63" s="232">
        <v>23</v>
      </c>
      <c r="H63" s="233">
        <f t="shared" si="5"/>
        <v>189.04</v>
      </c>
    </row>
    <row r="64" ht="14.1" customHeight="1" spans="1:8">
      <c r="A64" s="229">
        <v>2012604</v>
      </c>
      <c r="B64" s="230" t="s">
        <v>75</v>
      </c>
      <c r="C64" s="231">
        <v>60</v>
      </c>
      <c r="D64" s="231">
        <v>60</v>
      </c>
      <c r="E64" s="231">
        <v>43.48</v>
      </c>
      <c r="F64" s="231">
        <f t="shared" si="2"/>
        <v>72.47</v>
      </c>
      <c r="G64" s="232">
        <v>23</v>
      </c>
      <c r="H64" s="233">
        <f t="shared" si="5"/>
        <v>189.04</v>
      </c>
    </row>
    <row r="65" ht="14.1" customHeight="1" spans="1:8">
      <c r="A65" s="229">
        <v>20128</v>
      </c>
      <c r="B65" s="230" t="s">
        <v>76</v>
      </c>
      <c r="C65" s="231">
        <v>298.97</v>
      </c>
      <c r="D65" s="231">
        <v>298.97</v>
      </c>
      <c r="E65" s="231">
        <v>281.8</v>
      </c>
      <c r="F65" s="231">
        <f t="shared" si="2"/>
        <v>94.26</v>
      </c>
      <c r="G65" s="232">
        <v>269.96</v>
      </c>
      <c r="H65" s="233">
        <f t="shared" si="5"/>
        <v>104.39</v>
      </c>
    </row>
    <row r="66" ht="14.1" customHeight="1" spans="1:8">
      <c r="A66" s="229">
        <v>2012801</v>
      </c>
      <c r="B66" s="230" t="s">
        <v>40</v>
      </c>
      <c r="C66" s="231">
        <v>226.87</v>
      </c>
      <c r="D66" s="231">
        <v>226.87</v>
      </c>
      <c r="E66" s="231">
        <v>222.91</v>
      </c>
      <c r="F66" s="231">
        <f t="shared" si="2"/>
        <v>98.25</v>
      </c>
      <c r="G66" s="232">
        <v>212.11</v>
      </c>
      <c r="H66" s="233">
        <f t="shared" si="5"/>
        <v>105.09</v>
      </c>
    </row>
    <row r="67" ht="14.1" customHeight="1" spans="1:8">
      <c r="A67" s="229">
        <v>2012802</v>
      </c>
      <c r="B67" s="230" t="s">
        <v>41</v>
      </c>
      <c r="C67" s="231">
        <v>29</v>
      </c>
      <c r="D67" s="231">
        <v>29</v>
      </c>
      <c r="E67" s="231">
        <v>29</v>
      </c>
      <c r="F67" s="231">
        <f t="shared" si="2"/>
        <v>100</v>
      </c>
      <c r="G67" s="232">
        <v>35.98</v>
      </c>
      <c r="H67" s="233">
        <f t="shared" si="5"/>
        <v>80.6</v>
      </c>
    </row>
    <row r="68" ht="14.1" customHeight="1" spans="1:8">
      <c r="A68" s="229">
        <v>2012850</v>
      </c>
      <c r="B68" s="230" t="s">
        <v>47</v>
      </c>
      <c r="C68" s="231"/>
      <c r="D68" s="231"/>
      <c r="E68" s="231">
        <v>5.62</v>
      </c>
      <c r="F68" s="231"/>
      <c r="G68" s="232"/>
      <c r="H68" s="233"/>
    </row>
    <row r="69" ht="14.1" customHeight="1" spans="1:8">
      <c r="A69" s="229">
        <v>2012899</v>
      </c>
      <c r="B69" s="230" t="s">
        <v>77</v>
      </c>
      <c r="C69" s="231">
        <v>43.1</v>
      </c>
      <c r="D69" s="231">
        <v>43.1</v>
      </c>
      <c r="E69" s="231">
        <v>24.27</v>
      </c>
      <c r="F69" s="231">
        <f>IF(D69=0,"",E69/D69*100)</f>
        <v>56.31</v>
      </c>
      <c r="G69" s="232">
        <v>21.87</v>
      </c>
      <c r="H69" s="233">
        <f t="shared" ref="H69:H81" si="6">IF(G69=0,"",E69/G69*100)</f>
        <v>110.97</v>
      </c>
    </row>
    <row r="70" ht="14.1" customHeight="1" spans="1:8">
      <c r="A70" s="229">
        <v>20129</v>
      </c>
      <c r="B70" s="230" t="s">
        <v>78</v>
      </c>
      <c r="C70" s="231">
        <v>1497.75</v>
      </c>
      <c r="D70" s="231">
        <v>1497.75</v>
      </c>
      <c r="E70" s="231">
        <v>1415.43</v>
      </c>
      <c r="F70" s="231">
        <f>IF(D70=0,"",E70/D70*100)</f>
        <v>94.5</v>
      </c>
      <c r="G70" s="232">
        <v>1169.66</v>
      </c>
      <c r="H70" s="233">
        <f t="shared" si="6"/>
        <v>121.01</v>
      </c>
    </row>
    <row r="71" ht="14.1" customHeight="1" spans="1:8">
      <c r="A71" s="229">
        <v>2012901</v>
      </c>
      <c r="B71" s="230" t="s">
        <v>40</v>
      </c>
      <c r="C71" s="231">
        <v>768.86</v>
      </c>
      <c r="D71" s="231">
        <v>768.86</v>
      </c>
      <c r="E71" s="231">
        <v>739.66</v>
      </c>
      <c r="F71" s="231">
        <f t="shared" ref="F71:F104" si="7">IF(D71=0,"",E71/D71*100)</f>
        <v>96.2</v>
      </c>
      <c r="G71" s="232">
        <v>609.41</v>
      </c>
      <c r="H71" s="233">
        <f t="shared" si="6"/>
        <v>121.37</v>
      </c>
    </row>
    <row r="72" ht="14.1" customHeight="1" spans="1:8">
      <c r="A72" s="229">
        <v>2012902</v>
      </c>
      <c r="B72" s="230" t="s">
        <v>41</v>
      </c>
      <c r="C72" s="231">
        <v>194.18</v>
      </c>
      <c r="D72" s="231">
        <v>194.18</v>
      </c>
      <c r="E72" s="231">
        <v>176.77</v>
      </c>
      <c r="F72" s="231">
        <f t="shared" si="7"/>
        <v>91.03</v>
      </c>
      <c r="G72" s="232">
        <v>164.96</v>
      </c>
      <c r="H72" s="233">
        <f t="shared" si="6"/>
        <v>107.16</v>
      </c>
    </row>
    <row r="73" ht="14.1" customHeight="1" spans="1:8">
      <c r="A73" s="229">
        <v>2012950</v>
      </c>
      <c r="B73" s="230" t="s">
        <v>47</v>
      </c>
      <c r="C73" s="231">
        <v>261.71</v>
      </c>
      <c r="D73" s="231">
        <v>261.71</v>
      </c>
      <c r="E73" s="231">
        <v>233.23</v>
      </c>
      <c r="F73" s="231">
        <f t="shared" si="7"/>
        <v>89.12</v>
      </c>
      <c r="G73" s="232">
        <v>120.3</v>
      </c>
      <c r="H73" s="233">
        <f t="shared" si="6"/>
        <v>193.87</v>
      </c>
    </row>
    <row r="74" ht="14.1" customHeight="1" spans="1:8">
      <c r="A74" s="229">
        <v>2012999</v>
      </c>
      <c r="B74" s="230" t="s">
        <v>79</v>
      </c>
      <c r="C74" s="231">
        <v>273</v>
      </c>
      <c r="D74" s="231">
        <v>273</v>
      </c>
      <c r="E74" s="231">
        <v>265.77</v>
      </c>
      <c r="F74" s="231">
        <f t="shared" si="7"/>
        <v>97.35</v>
      </c>
      <c r="G74" s="232">
        <v>274.99</v>
      </c>
      <c r="H74" s="233">
        <f t="shared" si="6"/>
        <v>96.65</v>
      </c>
    </row>
    <row r="75" ht="14.1" customHeight="1" spans="1:8">
      <c r="A75" s="229">
        <v>20131</v>
      </c>
      <c r="B75" s="230" t="s">
        <v>80</v>
      </c>
      <c r="C75" s="231">
        <v>1449.59</v>
      </c>
      <c r="D75" s="231">
        <v>1449.59</v>
      </c>
      <c r="E75" s="231">
        <v>1468.63</v>
      </c>
      <c r="F75" s="231">
        <f t="shared" si="7"/>
        <v>101.31</v>
      </c>
      <c r="G75" s="232">
        <v>1228.55</v>
      </c>
      <c r="H75" s="233">
        <f t="shared" si="6"/>
        <v>119.54</v>
      </c>
    </row>
    <row r="76" ht="14.1" customHeight="1" spans="1:8">
      <c r="A76" s="229">
        <v>2013101</v>
      </c>
      <c r="B76" s="230" t="s">
        <v>40</v>
      </c>
      <c r="C76" s="231">
        <v>1284.82</v>
      </c>
      <c r="D76" s="231">
        <v>1284.82</v>
      </c>
      <c r="E76" s="231">
        <v>1305.33</v>
      </c>
      <c r="F76" s="231">
        <f t="shared" si="7"/>
        <v>101.6</v>
      </c>
      <c r="G76" s="232">
        <v>1091.13</v>
      </c>
      <c r="H76" s="233">
        <f t="shared" si="6"/>
        <v>119.63</v>
      </c>
    </row>
    <row r="77" s="213" customFormat="1" ht="14.1" customHeight="1" spans="1:8">
      <c r="A77" s="229">
        <v>2013102</v>
      </c>
      <c r="B77" s="230" t="s">
        <v>41</v>
      </c>
      <c r="C77" s="231">
        <v>132.8</v>
      </c>
      <c r="D77" s="231">
        <v>132.8</v>
      </c>
      <c r="E77" s="231">
        <v>123.04</v>
      </c>
      <c r="F77" s="231">
        <f t="shared" si="7"/>
        <v>92.65</v>
      </c>
      <c r="G77" s="232">
        <v>135.52</v>
      </c>
      <c r="H77" s="233">
        <f t="shared" si="6"/>
        <v>90.79</v>
      </c>
    </row>
    <row r="78" ht="14.1" customHeight="1" spans="1:8">
      <c r="A78" s="229">
        <v>2013150</v>
      </c>
      <c r="B78" s="230" t="s">
        <v>47</v>
      </c>
      <c r="C78" s="231">
        <v>31.97</v>
      </c>
      <c r="D78" s="231">
        <v>31.97</v>
      </c>
      <c r="E78" s="231">
        <v>40.27</v>
      </c>
      <c r="F78" s="231">
        <f t="shared" si="7"/>
        <v>125.96</v>
      </c>
      <c r="G78" s="232">
        <v>1.9</v>
      </c>
      <c r="H78" s="233">
        <f t="shared" si="6"/>
        <v>2119.47</v>
      </c>
    </row>
    <row r="79" ht="14.1" customHeight="1" spans="1:8">
      <c r="A79" s="229">
        <v>20132</v>
      </c>
      <c r="B79" s="230" t="s">
        <v>82</v>
      </c>
      <c r="C79" s="231">
        <v>1413.64</v>
      </c>
      <c r="D79" s="231">
        <v>1413.64</v>
      </c>
      <c r="E79" s="231">
        <v>1361.27</v>
      </c>
      <c r="F79" s="231">
        <f t="shared" si="7"/>
        <v>96.3</v>
      </c>
      <c r="G79" s="232">
        <v>1358.93</v>
      </c>
      <c r="H79" s="233">
        <f t="shared" si="6"/>
        <v>100.17</v>
      </c>
    </row>
    <row r="80" ht="14.1" customHeight="1" spans="1:8">
      <c r="A80" s="229">
        <v>2013201</v>
      </c>
      <c r="B80" s="230" t="s">
        <v>40</v>
      </c>
      <c r="C80" s="231">
        <v>680.37</v>
      </c>
      <c r="D80" s="231">
        <v>680.37</v>
      </c>
      <c r="E80" s="231">
        <v>694.13</v>
      </c>
      <c r="F80" s="231">
        <f t="shared" si="7"/>
        <v>102.02</v>
      </c>
      <c r="G80" s="232">
        <v>552.04</v>
      </c>
      <c r="H80" s="233">
        <f t="shared" si="6"/>
        <v>125.74</v>
      </c>
    </row>
    <row r="81" ht="14.1" customHeight="1" spans="1:8">
      <c r="A81" s="229">
        <v>2013202</v>
      </c>
      <c r="B81" s="230" t="s">
        <v>41</v>
      </c>
      <c r="C81" s="231">
        <v>733.27</v>
      </c>
      <c r="D81" s="231">
        <v>733.27</v>
      </c>
      <c r="E81" s="231">
        <v>655.8</v>
      </c>
      <c r="F81" s="231">
        <f t="shared" si="7"/>
        <v>89.43</v>
      </c>
      <c r="G81" s="232">
        <v>732.83</v>
      </c>
      <c r="H81" s="233">
        <f t="shared" si="6"/>
        <v>89.49</v>
      </c>
    </row>
    <row r="82" ht="14.1" customHeight="1" spans="1:8">
      <c r="A82" s="203">
        <v>2013204</v>
      </c>
      <c r="B82" s="204" t="s">
        <v>83</v>
      </c>
      <c r="C82" s="231"/>
      <c r="D82" s="231"/>
      <c r="E82" s="231"/>
      <c r="F82" s="231" t="str">
        <f t="shared" si="7"/>
        <v/>
      </c>
      <c r="G82" s="232">
        <v>46.82</v>
      </c>
      <c r="H82" s="233"/>
    </row>
    <row r="83" ht="14.1" customHeight="1" spans="1:8">
      <c r="A83" s="203">
        <v>2013250</v>
      </c>
      <c r="B83" s="204" t="s">
        <v>47</v>
      </c>
      <c r="C83" s="231"/>
      <c r="D83" s="231"/>
      <c r="E83" s="231">
        <v>11.34</v>
      </c>
      <c r="F83" s="231" t="str">
        <f t="shared" si="7"/>
        <v/>
      </c>
      <c r="G83" s="232">
        <v>27.24</v>
      </c>
      <c r="H83" s="233"/>
    </row>
    <row r="84" ht="14.1" customHeight="1" spans="1:8">
      <c r="A84" s="229">
        <v>20133</v>
      </c>
      <c r="B84" s="230" t="s">
        <v>84</v>
      </c>
      <c r="C84" s="231">
        <f>1887.48-360</f>
        <v>1527.48</v>
      </c>
      <c r="D84" s="231">
        <f>1887.48-360</f>
        <v>1527.48</v>
      </c>
      <c r="E84" s="231">
        <v>1557.07</v>
      </c>
      <c r="F84" s="231">
        <f t="shared" si="7"/>
        <v>101.94</v>
      </c>
      <c r="G84" s="232">
        <v>1216.84</v>
      </c>
      <c r="H84" s="233">
        <f t="shared" ref="H84:H104" si="8">IF(G84=0,"",E84/G84*100)</f>
        <v>127.96</v>
      </c>
    </row>
    <row r="85" ht="14.1" customHeight="1" spans="1:8">
      <c r="A85" s="229">
        <v>2013301</v>
      </c>
      <c r="B85" s="230" t="s">
        <v>40</v>
      </c>
      <c r="C85" s="231">
        <v>406.65</v>
      </c>
      <c r="D85" s="231">
        <v>406.65</v>
      </c>
      <c r="E85" s="231">
        <v>430.56</v>
      </c>
      <c r="F85" s="231">
        <f t="shared" si="7"/>
        <v>105.88</v>
      </c>
      <c r="G85" s="232">
        <v>333.29</v>
      </c>
      <c r="H85" s="233">
        <f t="shared" si="8"/>
        <v>129.18</v>
      </c>
    </row>
    <row r="86" ht="14.1" customHeight="1" spans="1:8">
      <c r="A86" s="229">
        <v>2013302</v>
      </c>
      <c r="B86" s="230" t="s">
        <v>41</v>
      </c>
      <c r="C86" s="231">
        <v>252</v>
      </c>
      <c r="D86" s="231">
        <v>252</v>
      </c>
      <c r="E86" s="231">
        <v>269.62</v>
      </c>
      <c r="F86" s="231">
        <f t="shared" si="7"/>
        <v>106.99</v>
      </c>
      <c r="G86" s="232">
        <v>142.8</v>
      </c>
      <c r="H86" s="233">
        <f t="shared" si="8"/>
        <v>188.81</v>
      </c>
    </row>
    <row r="87" ht="14.1" customHeight="1" spans="1:8">
      <c r="A87" s="229">
        <v>2013350</v>
      </c>
      <c r="B87" s="230" t="s">
        <v>47</v>
      </c>
      <c r="C87" s="231">
        <f>1228.82-360</f>
        <v>868.82</v>
      </c>
      <c r="D87" s="231">
        <f>1228.82-360</f>
        <v>868.82</v>
      </c>
      <c r="E87" s="231">
        <v>856.89</v>
      </c>
      <c r="F87" s="231">
        <f t="shared" si="7"/>
        <v>98.63</v>
      </c>
      <c r="G87" s="232">
        <v>740.75</v>
      </c>
      <c r="H87" s="233">
        <f t="shared" si="8"/>
        <v>115.68</v>
      </c>
    </row>
    <row r="88" ht="14.1" customHeight="1" spans="1:8">
      <c r="A88" s="229">
        <v>20134</v>
      </c>
      <c r="B88" s="230" t="s">
        <v>85</v>
      </c>
      <c r="C88" s="231">
        <v>729.02</v>
      </c>
      <c r="D88" s="231">
        <v>729.02</v>
      </c>
      <c r="E88" s="231">
        <v>797.36</v>
      </c>
      <c r="F88" s="231">
        <f t="shared" si="7"/>
        <v>109.37</v>
      </c>
      <c r="G88" s="232">
        <v>639.18</v>
      </c>
      <c r="H88" s="233">
        <f t="shared" si="8"/>
        <v>124.75</v>
      </c>
    </row>
    <row r="89" ht="14.1" customHeight="1" spans="1:8">
      <c r="A89" s="229">
        <v>2013401</v>
      </c>
      <c r="B89" s="230" t="s">
        <v>40</v>
      </c>
      <c r="C89" s="231">
        <v>408.58</v>
      </c>
      <c r="D89" s="231">
        <v>408.58</v>
      </c>
      <c r="E89" s="231">
        <v>404.99</v>
      </c>
      <c r="F89" s="231">
        <f t="shared" si="7"/>
        <v>99.12</v>
      </c>
      <c r="G89" s="232">
        <v>378.33</v>
      </c>
      <c r="H89" s="233">
        <f t="shared" si="8"/>
        <v>107.05</v>
      </c>
    </row>
    <row r="90" ht="14.1" customHeight="1" spans="1:8">
      <c r="A90" s="229">
        <v>2013402</v>
      </c>
      <c r="B90" s="230" t="s">
        <v>41</v>
      </c>
      <c r="C90" s="231">
        <v>232.47</v>
      </c>
      <c r="D90" s="231">
        <v>232.47</v>
      </c>
      <c r="E90" s="231">
        <v>301.31</v>
      </c>
      <c r="F90" s="231">
        <f t="shared" si="7"/>
        <v>129.61</v>
      </c>
      <c r="G90" s="232">
        <v>215.47</v>
      </c>
      <c r="H90" s="233">
        <f t="shared" si="8"/>
        <v>139.84</v>
      </c>
    </row>
    <row r="91" ht="14.1" customHeight="1" spans="1:8">
      <c r="A91" s="229">
        <v>2013450</v>
      </c>
      <c r="B91" s="230" t="s">
        <v>47</v>
      </c>
      <c r="C91" s="231">
        <v>87.97</v>
      </c>
      <c r="D91" s="231">
        <v>87.97</v>
      </c>
      <c r="E91" s="231">
        <v>91.05</v>
      </c>
      <c r="F91" s="231">
        <f t="shared" si="7"/>
        <v>103.5</v>
      </c>
      <c r="G91" s="232">
        <v>45.38</v>
      </c>
      <c r="H91" s="233">
        <f t="shared" si="8"/>
        <v>200.64</v>
      </c>
    </row>
    <row r="92" ht="14.1" customHeight="1" spans="1:8">
      <c r="A92" s="229">
        <v>20136</v>
      </c>
      <c r="B92" s="230" t="s">
        <v>86</v>
      </c>
      <c r="C92" s="231">
        <v>470.58</v>
      </c>
      <c r="D92" s="231">
        <v>470.58</v>
      </c>
      <c r="E92" s="231">
        <v>405.57</v>
      </c>
      <c r="F92" s="231">
        <f t="shared" si="7"/>
        <v>86.19</v>
      </c>
      <c r="G92" s="232">
        <v>539.41</v>
      </c>
      <c r="H92" s="233">
        <f t="shared" si="8"/>
        <v>75.19</v>
      </c>
    </row>
    <row r="93" ht="14.1" customHeight="1" spans="1:8">
      <c r="A93" s="229">
        <v>2013602</v>
      </c>
      <c r="B93" s="230" t="s">
        <v>41</v>
      </c>
      <c r="C93" s="231">
        <v>196</v>
      </c>
      <c r="D93" s="231">
        <v>196</v>
      </c>
      <c r="E93" s="231">
        <v>131.24</v>
      </c>
      <c r="F93" s="231">
        <f t="shared" si="7"/>
        <v>66.96</v>
      </c>
      <c r="G93" s="232">
        <v>331.68</v>
      </c>
      <c r="H93" s="233">
        <f t="shared" si="8"/>
        <v>39.57</v>
      </c>
    </row>
    <row r="94" ht="14.1" customHeight="1" spans="1:8">
      <c r="A94" s="229">
        <v>2013650</v>
      </c>
      <c r="B94" s="230" t="s">
        <v>47</v>
      </c>
      <c r="C94" s="231">
        <v>274.58</v>
      </c>
      <c r="D94" s="231">
        <v>274.58</v>
      </c>
      <c r="E94" s="231">
        <v>274.34</v>
      </c>
      <c r="F94" s="231">
        <f t="shared" si="7"/>
        <v>99.91</v>
      </c>
      <c r="G94" s="232">
        <v>207.73</v>
      </c>
      <c r="H94" s="233">
        <f t="shared" si="8"/>
        <v>132.07</v>
      </c>
    </row>
    <row r="95" ht="14.1" customHeight="1" spans="1:8">
      <c r="A95" s="229">
        <v>20137</v>
      </c>
      <c r="B95" s="230" t="s">
        <v>87</v>
      </c>
      <c r="C95" s="231">
        <v>382.18</v>
      </c>
      <c r="D95" s="231">
        <v>382.18</v>
      </c>
      <c r="E95" s="231">
        <v>345.19</v>
      </c>
      <c r="F95" s="231">
        <f t="shared" si="7"/>
        <v>90.32</v>
      </c>
      <c r="G95" s="232">
        <v>41.61</v>
      </c>
      <c r="H95" s="233">
        <f t="shared" si="8"/>
        <v>829.58</v>
      </c>
    </row>
    <row r="96" ht="14.1" customHeight="1" spans="1:8">
      <c r="A96" s="229">
        <v>2013701</v>
      </c>
      <c r="B96" s="230" t="s">
        <v>40</v>
      </c>
      <c r="C96" s="231">
        <v>205.98</v>
      </c>
      <c r="D96" s="231">
        <v>205.98</v>
      </c>
      <c r="E96" s="231">
        <v>185.57</v>
      </c>
      <c r="F96" s="231">
        <f t="shared" si="7"/>
        <v>90.09</v>
      </c>
      <c r="G96" s="232">
        <v>41.61</v>
      </c>
      <c r="H96" s="233">
        <f t="shared" si="8"/>
        <v>445.97</v>
      </c>
    </row>
    <row r="97" ht="14.1" customHeight="1" spans="1:8">
      <c r="A97" s="229">
        <v>2013750</v>
      </c>
      <c r="B97" s="230" t="s">
        <v>47</v>
      </c>
      <c r="C97" s="231">
        <v>176.2</v>
      </c>
      <c r="D97" s="231">
        <v>176.2</v>
      </c>
      <c r="E97" s="231">
        <v>159.62</v>
      </c>
      <c r="F97" s="231">
        <f t="shared" si="7"/>
        <v>90.59</v>
      </c>
      <c r="G97" s="232"/>
      <c r="H97" s="233" t="str">
        <f t="shared" si="8"/>
        <v/>
      </c>
    </row>
    <row r="98" ht="14.1" customHeight="1" spans="1:8">
      <c r="A98" s="229">
        <v>20138</v>
      </c>
      <c r="B98" s="230" t="s">
        <v>88</v>
      </c>
      <c r="C98" s="231">
        <v>6780.29</v>
      </c>
      <c r="D98" s="231">
        <v>6780.29</v>
      </c>
      <c r="E98" s="231">
        <v>6600.36</v>
      </c>
      <c r="F98" s="231">
        <f t="shared" si="7"/>
        <v>97.35</v>
      </c>
      <c r="G98" s="232">
        <v>5978.45</v>
      </c>
      <c r="H98" s="233">
        <f t="shared" si="8"/>
        <v>110.4</v>
      </c>
    </row>
    <row r="99" ht="14.1" customHeight="1" spans="1:8">
      <c r="A99" s="229">
        <v>2013801</v>
      </c>
      <c r="B99" s="230" t="s">
        <v>40</v>
      </c>
      <c r="C99" s="231">
        <v>5385.83</v>
      </c>
      <c r="D99" s="231">
        <v>5385.83</v>
      </c>
      <c r="E99" s="231">
        <v>5227.28</v>
      </c>
      <c r="F99" s="231">
        <f t="shared" si="7"/>
        <v>97.06</v>
      </c>
      <c r="G99" s="232">
        <v>4518.16</v>
      </c>
      <c r="H99" s="233">
        <f t="shared" si="8"/>
        <v>115.69</v>
      </c>
    </row>
    <row r="100" ht="14.1" customHeight="1" spans="1:8">
      <c r="A100" s="229">
        <v>2013802</v>
      </c>
      <c r="B100" s="230" t="s">
        <v>41</v>
      </c>
      <c r="C100" s="231">
        <v>266.12</v>
      </c>
      <c r="D100" s="231">
        <v>266.12</v>
      </c>
      <c r="E100" s="231">
        <v>297.54</v>
      </c>
      <c r="F100" s="231">
        <f t="shared" si="7"/>
        <v>111.81</v>
      </c>
      <c r="G100" s="232">
        <v>464.93</v>
      </c>
      <c r="H100" s="233">
        <f t="shared" si="8"/>
        <v>64</v>
      </c>
    </row>
    <row r="101" ht="14.1" customHeight="1" spans="1:8">
      <c r="A101" s="229">
        <v>2013804</v>
      </c>
      <c r="B101" s="230" t="s">
        <v>89</v>
      </c>
      <c r="C101" s="231">
        <v>642.54</v>
      </c>
      <c r="D101" s="231">
        <v>642.54</v>
      </c>
      <c r="E101" s="231">
        <v>610.27</v>
      </c>
      <c r="F101" s="231">
        <f t="shared" si="7"/>
        <v>94.98</v>
      </c>
      <c r="G101" s="232">
        <v>614.91</v>
      </c>
      <c r="H101" s="233">
        <f t="shared" si="8"/>
        <v>99.25</v>
      </c>
    </row>
    <row r="102" s="214" customFormat="1" ht="14.1" customHeight="1" spans="1:8">
      <c r="A102" s="229">
        <v>2013805</v>
      </c>
      <c r="B102" s="230" t="s">
        <v>90</v>
      </c>
      <c r="C102" s="231">
        <v>22</v>
      </c>
      <c r="D102" s="231">
        <v>22</v>
      </c>
      <c r="E102" s="231">
        <v>29.47</v>
      </c>
      <c r="F102" s="231">
        <f t="shared" si="7"/>
        <v>133.95</v>
      </c>
      <c r="G102" s="232">
        <v>21.35</v>
      </c>
      <c r="H102" s="233">
        <f t="shared" si="8"/>
        <v>138.03</v>
      </c>
    </row>
    <row r="103" ht="14.1" customHeight="1" spans="1:8">
      <c r="A103" s="229">
        <v>2013812</v>
      </c>
      <c r="B103" s="230" t="s">
        <v>91</v>
      </c>
      <c r="C103" s="231">
        <v>82</v>
      </c>
      <c r="D103" s="231">
        <v>82</v>
      </c>
      <c r="E103" s="231">
        <v>82</v>
      </c>
      <c r="F103" s="231">
        <f t="shared" si="7"/>
        <v>100</v>
      </c>
      <c r="G103" s="232">
        <v>63.4</v>
      </c>
      <c r="H103" s="233">
        <f t="shared" si="8"/>
        <v>129.34</v>
      </c>
    </row>
    <row r="104" ht="14.1" customHeight="1" spans="1:8">
      <c r="A104" s="229">
        <v>2013850</v>
      </c>
      <c r="B104" s="230" t="s">
        <v>47</v>
      </c>
      <c r="C104" s="231">
        <v>381.79</v>
      </c>
      <c r="D104" s="231">
        <v>381.79</v>
      </c>
      <c r="E104" s="231">
        <v>353.81</v>
      </c>
      <c r="F104" s="231">
        <f t="shared" si="7"/>
        <v>92.67</v>
      </c>
      <c r="G104" s="232">
        <v>295.7</v>
      </c>
      <c r="H104" s="233">
        <f t="shared" si="8"/>
        <v>119.65</v>
      </c>
    </row>
    <row r="105" s="215" customFormat="1" ht="14.1" customHeight="1" spans="1:191">
      <c r="A105" s="229">
        <v>20199</v>
      </c>
      <c r="B105" s="230" t="s">
        <v>93</v>
      </c>
      <c r="C105" s="231"/>
      <c r="D105" s="231"/>
      <c r="E105" s="231"/>
      <c r="F105" s="231"/>
      <c r="G105" s="232">
        <v>662.54</v>
      </c>
      <c r="H105" s="23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3"/>
      <c r="DU105" s="213"/>
      <c r="DV105" s="213"/>
      <c r="DW105" s="213"/>
      <c r="DX105" s="213"/>
      <c r="DY105" s="213"/>
      <c r="DZ105" s="213"/>
      <c r="EA105" s="213"/>
      <c r="EB105" s="213"/>
      <c r="EC105" s="213"/>
      <c r="ED105" s="213"/>
      <c r="EE105" s="213"/>
      <c r="EF105" s="213"/>
      <c r="EG105" s="213"/>
      <c r="EH105" s="213"/>
      <c r="EI105" s="213"/>
      <c r="EJ105" s="213"/>
      <c r="EK105" s="213"/>
      <c r="EL105" s="213"/>
      <c r="EM105" s="213"/>
      <c r="EN105" s="213"/>
      <c r="EO105" s="213"/>
      <c r="EP105" s="213"/>
      <c r="EQ105" s="213"/>
      <c r="ER105" s="213"/>
      <c r="ES105" s="213"/>
      <c r="ET105" s="213"/>
      <c r="EU105" s="213"/>
      <c r="EV105" s="213"/>
      <c r="EW105" s="213"/>
      <c r="EX105" s="213"/>
      <c r="EY105" s="213"/>
      <c r="EZ105" s="213"/>
      <c r="FA105" s="213"/>
      <c r="FB105" s="213"/>
      <c r="FC105" s="213"/>
      <c r="FD105" s="213"/>
      <c r="FE105" s="213"/>
      <c r="FF105" s="213"/>
      <c r="FG105" s="213"/>
      <c r="FH105" s="213"/>
      <c r="FI105" s="213"/>
      <c r="FJ105" s="213"/>
      <c r="FK105" s="213"/>
      <c r="FL105" s="213"/>
      <c r="FM105" s="213"/>
      <c r="FN105" s="213"/>
      <c r="FO105" s="213"/>
      <c r="FP105" s="213"/>
      <c r="FQ105" s="213"/>
      <c r="FR105" s="213"/>
      <c r="FS105" s="213"/>
      <c r="FT105" s="213"/>
      <c r="FU105" s="213"/>
      <c r="FV105" s="213"/>
      <c r="FW105" s="213"/>
      <c r="FX105" s="213"/>
      <c r="FY105" s="213"/>
      <c r="FZ105" s="213"/>
      <c r="GA105" s="213"/>
      <c r="GB105" s="213"/>
      <c r="GC105" s="213"/>
      <c r="GD105" s="213"/>
      <c r="GE105" s="213"/>
      <c r="GF105" s="213"/>
      <c r="GG105" s="213"/>
      <c r="GH105" s="213"/>
      <c r="GI105" s="213"/>
    </row>
    <row r="106" s="215" customFormat="1" ht="14.1" customHeight="1" spans="1:191">
      <c r="A106" s="229">
        <v>2019999</v>
      </c>
      <c r="B106" s="230" t="s">
        <v>94</v>
      </c>
      <c r="C106" s="231"/>
      <c r="D106" s="231"/>
      <c r="E106" s="231"/>
      <c r="F106" s="231"/>
      <c r="G106" s="232">
        <v>662.54</v>
      </c>
      <c r="H106" s="23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3"/>
      <c r="EE106" s="213"/>
      <c r="EF106" s="213"/>
      <c r="EG106" s="213"/>
      <c r="EH106" s="213"/>
      <c r="EI106" s="213"/>
      <c r="EJ106" s="213"/>
      <c r="EK106" s="213"/>
      <c r="EL106" s="213"/>
      <c r="EM106" s="213"/>
      <c r="EN106" s="213"/>
      <c r="EO106" s="213"/>
      <c r="EP106" s="213"/>
      <c r="EQ106" s="213"/>
      <c r="ER106" s="213"/>
      <c r="ES106" s="213"/>
      <c r="ET106" s="213"/>
      <c r="EU106" s="213"/>
      <c r="EV106" s="213"/>
      <c r="EW106" s="213"/>
      <c r="EX106" s="213"/>
      <c r="EY106" s="213"/>
      <c r="EZ106" s="213"/>
      <c r="FA106" s="213"/>
      <c r="FB106" s="213"/>
      <c r="FC106" s="213"/>
      <c r="FD106" s="213"/>
      <c r="FE106" s="213"/>
      <c r="FF106" s="213"/>
      <c r="FG106" s="213"/>
      <c r="FH106" s="213"/>
      <c r="FI106" s="213"/>
      <c r="FJ106" s="213"/>
      <c r="FK106" s="213"/>
      <c r="FL106" s="213"/>
      <c r="FM106" s="213"/>
      <c r="FN106" s="213"/>
      <c r="FO106" s="213"/>
      <c r="FP106" s="213"/>
      <c r="FQ106" s="213"/>
      <c r="FR106" s="213"/>
      <c r="FS106" s="213"/>
      <c r="FT106" s="213"/>
      <c r="FU106" s="213"/>
      <c r="FV106" s="213"/>
      <c r="FW106" s="213"/>
      <c r="FX106" s="213"/>
      <c r="FY106" s="213"/>
      <c r="FZ106" s="213"/>
      <c r="GA106" s="213"/>
      <c r="GB106" s="213"/>
      <c r="GC106" s="213"/>
      <c r="GD106" s="213"/>
      <c r="GE106" s="213"/>
      <c r="GF106" s="213"/>
      <c r="GG106" s="213"/>
      <c r="GH106" s="213"/>
      <c r="GI106" s="213"/>
    </row>
    <row r="107" s="215" customFormat="1" ht="14.1" customHeight="1" spans="1:191">
      <c r="A107" s="227">
        <v>203</v>
      </c>
      <c r="B107" s="240" t="s">
        <v>95</v>
      </c>
      <c r="C107" s="223">
        <v>664</v>
      </c>
      <c r="D107" s="223">
        <v>664</v>
      </c>
      <c r="E107" s="223">
        <v>1117.12</v>
      </c>
      <c r="F107" s="223">
        <f t="shared" ref="F107:F128" si="9">IF(D107=0,"",E107/D107*100)</f>
        <v>168.24</v>
      </c>
      <c r="G107" s="225">
        <v>749.22</v>
      </c>
      <c r="H107" s="226">
        <f t="shared" ref="H107:H128" si="10">IF(G107=0,"",E107/G107*100)</f>
        <v>149.1</v>
      </c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/>
      <c r="EF107" s="213"/>
      <c r="EG107" s="213"/>
      <c r="EH107" s="213"/>
      <c r="EI107" s="213"/>
      <c r="EJ107" s="213"/>
      <c r="EK107" s="213"/>
      <c r="EL107" s="213"/>
      <c r="EM107" s="213"/>
      <c r="EN107" s="213"/>
      <c r="EO107" s="213"/>
      <c r="EP107" s="213"/>
      <c r="EQ107" s="213"/>
      <c r="ER107" s="213"/>
      <c r="ES107" s="213"/>
      <c r="ET107" s="213"/>
      <c r="EU107" s="213"/>
      <c r="EV107" s="213"/>
      <c r="EW107" s="213"/>
      <c r="EX107" s="213"/>
      <c r="EY107" s="213"/>
      <c r="EZ107" s="213"/>
      <c r="FA107" s="213"/>
      <c r="FB107" s="213"/>
      <c r="FC107" s="213"/>
      <c r="FD107" s="213"/>
      <c r="FE107" s="213"/>
      <c r="FF107" s="213"/>
      <c r="FG107" s="213"/>
      <c r="FH107" s="213"/>
      <c r="FI107" s="213"/>
      <c r="FJ107" s="213"/>
      <c r="FK107" s="213"/>
      <c r="FL107" s="213"/>
      <c r="FM107" s="213"/>
      <c r="FN107" s="213"/>
      <c r="FO107" s="213"/>
      <c r="FP107" s="213"/>
      <c r="FQ107" s="213"/>
      <c r="FR107" s="213"/>
      <c r="FS107" s="213"/>
      <c r="FT107" s="213"/>
      <c r="FU107" s="213"/>
      <c r="FV107" s="213"/>
      <c r="FW107" s="213"/>
      <c r="FX107" s="213"/>
      <c r="FY107" s="213"/>
      <c r="FZ107" s="213"/>
      <c r="GA107" s="213"/>
      <c r="GB107" s="213"/>
      <c r="GC107" s="213"/>
      <c r="GD107" s="213"/>
      <c r="GE107" s="213"/>
      <c r="GF107" s="213"/>
      <c r="GG107" s="213"/>
      <c r="GH107" s="213"/>
      <c r="GI107" s="213"/>
    </row>
    <row r="108" ht="14.1" customHeight="1" spans="1:8">
      <c r="A108" s="227">
        <v>204</v>
      </c>
      <c r="B108" s="240" t="s">
        <v>96</v>
      </c>
      <c r="C108" s="223">
        <v>61812.17</v>
      </c>
      <c r="D108" s="223">
        <v>61812.17</v>
      </c>
      <c r="E108" s="223">
        <v>62592.63</v>
      </c>
      <c r="F108" s="223">
        <f t="shared" si="9"/>
        <v>101.26</v>
      </c>
      <c r="G108" s="225">
        <v>52038.46</v>
      </c>
      <c r="H108" s="226">
        <f t="shared" si="10"/>
        <v>120.28</v>
      </c>
    </row>
    <row r="109" s="214" customFormat="1" ht="14.1" customHeight="1" spans="1:8">
      <c r="A109" s="229">
        <v>20401</v>
      </c>
      <c r="B109" s="241" t="s">
        <v>97</v>
      </c>
      <c r="C109" s="231">
        <v>52</v>
      </c>
      <c r="D109" s="231">
        <v>52</v>
      </c>
      <c r="E109" s="231">
        <v>52</v>
      </c>
      <c r="F109" s="231">
        <f t="shared" si="9"/>
        <v>100</v>
      </c>
      <c r="G109" s="232">
        <v>102</v>
      </c>
      <c r="H109" s="233">
        <f t="shared" si="10"/>
        <v>50.98</v>
      </c>
    </row>
    <row r="110" ht="14.1" customHeight="1" spans="1:8">
      <c r="A110" s="229">
        <v>20402</v>
      </c>
      <c r="B110" s="241" t="s">
        <v>98</v>
      </c>
      <c r="C110" s="231">
        <v>45491.14</v>
      </c>
      <c r="D110" s="231">
        <v>45491.14</v>
      </c>
      <c r="E110" s="231">
        <v>46333.59</v>
      </c>
      <c r="F110" s="231">
        <f t="shared" si="9"/>
        <v>101.85</v>
      </c>
      <c r="G110" s="232">
        <v>37799.47</v>
      </c>
      <c r="H110" s="233">
        <f t="shared" si="10"/>
        <v>122.58</v>
      </c>
    </row>
    <row r="111" ht="14.1" customHeight="1" spans="1:8">
      <c r="A111" s="229">
        <v>20404</v>
      </c>
      <c r="B111" s="241" t="s">
        <v>99</v>
      </c>
      <c r="C111" s="231">
        <v>3460.69</v>
      </c>
      <c r="D111" s="231">
        <v>3460.69</v>
      </c>
      <c r="E111" s="231">
        <v>3432.47</v>
      </c>
      <c r="F111" s="231">
        <f t="shared" si="9"/>
        <v>99.18</v>
      </c>
      <c r="G111" s="232">
        <v>2896.63</v>
      </c>
      <c r="H111" s="233">
        <f t="shared" si="10"/>
        <v>118.5</v>
      </c>
    </row>
    <row r="112" s="215" customFormat="1" ht="14.1" customHeight="1" spans="1:191">
      <c r="A112" s="229">
        <v>20405</v>
      </c>
      <c r="B112" s="241" t="s">
        <v>100</v>
      </c>
      <c r="C112" s="231">
        <v>8592.56</v>
      </c>
      <c r="D112" s="231">
        <v>8592.56</v>
      </c>
      <c r="E112" s="231">
        <v>8492.64</v>
      </c>
      <c r="F112" s="231">
        <f t="shared" si="9"/>
        <v>98.84</v>
      </c>
      <c r="G112" s="232">
        <v>7571.99</v>
      </c>
      <c r="H112" s="233">
        <f t="shared" si="10"/>
        <v>112.16</v>
      </c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3"/>
      <c r="DN112" s="213"/>
      <c r="DO112" s="213"/>
      <c r="DP112" s="213"/>
      <c r="DQ112" s="213"/>
      <c r="DR112" s="213"/>
      <c r="DS112" s="213"/>
      <c r="DT112" s="213"/>
      <c r="DU112" s="213"/>
      <c r="DV112" s="213"/>
      <c r="DW112" s="213"/>
      <c r="DX112" s="213"/>
      <c r="DY112" s="213"/>
      <c r="DZ112" s="213"/>
      <c r="EA112" s="213"/>
      <c r="EB112" s="213"/>
      <c r="EC112" s="213"/>
      <c r="ED112" s="213"/>
      <c r="EE112" s="213"/>
      <c r="EF112" s="213"/>
      <c r="EG112" s="213"/>
      <c r="EH112" s="213"/>
      <c r="EI112" s="213"/>
      <c r="EJ112" s="213"/>
      <c r="EK112" s="213"/>
      <c r="EL112" s="213"/>
      <c r="EM112" s="213"/>
      <c r="EN112" s="213"/>
      <c r="EO112" s="213"/>
      <c r="EP112" s="213"/>
      <c r="EQ112" s="213"/>
      <c r="ER112" s="213"/>
      <c r="ES112" s="213"/>
      <c r="ET112" s="213"/>
      <c r="EU112" s="213"/>
      <c r="EV112" s="213"/>
      <c r="EW112" s="213"/>
      <c r="EX112" s="213"/>
      <c r="EY112" s="213"/>
      <c r="EZ112" s="213"/>
      <c r="FA112" s="213"/>
      <c r="FB112" s="213"/>
      <c r="FC112" s="213"/>
      <c r="FD112" s="213"/>
      <c r="FE112" s="213"/>
      <c r="FF112" s="213"/>
      <c r="FG112" s="213"/>
      <c r="FH112" s="213"/>
      <c r="FI112" s="213"/>
      <c r="FJ112" s="213"/>
      <c r="FK112" s="213"/>
      <c r="FL112" s="213"/>
      <c r="FM112" s="213"/>
      <c r="FN112" s="213"/>
      <c r="FO112" s="213"/>
      <c r="FP112" s="213"/>
      <c r="FQ112" s="213"/>
      <c r="FR112" s="213"/>
      <c r="FS112" s="213"/>
      <c r="FT112" s="213"/>
      <c r="FU112" s="213"/>
      <c r="FV112" s="213"/>
      <c r="FW112" s="213"/>
      <c r="FX112" s="213"/>
      <c r="FY112" s="213"/>
      <c r="FZ112" s="213"/>
      <c r="GA112" s="213"/>
      <c r="GB112" s="213"/>
      <c r="GC112" s="213"/>
      <c r="GD112" s="213"/>
      <c r="GE112" s="213"/>
      <c r="GF112" s="213"/>
      <c r="GG112" s="213"/>
      <c r="GH112" s="213"/>
      <c r="GI112" s="213"/>
    </row>
    <row r="113" ht="14.1" customHeight="1" spans="1:8">
      <c r="A113" s="229">
        <v>20406</v>
      </c>
      <c r="B113" s="241" t="s">
        <v>101</v>
      </c>
      <c r="C113" s="231">
        <v>3211.65</v>
      </c>
      <c r="D113" s="231">
        <v>3211.65</v>
      </c>
      <c r="E113" s="231">
        <v>3315.81</v>
      </c>
      <c r="F113" s="231">
        <f t="shared" si="9"/>
        <v>103.24</v>
      </c>
      <c r="G113" s="232">
        <v>3034.82</v>
      </c>
      <c r="H113" s="233">
        <f t="shared" si="10"/>
        <v>109.26</v>
      </c>
    </row>
    <row r="114" ht="14.1" customHeight="1" spans="1:8">
      <c r="A114" s="227">
        <v>205</v>
      </c>
      <c r="B114" s="240" t="s">
        <v>102</v>
      </c>
      <c r="C114" s="223">
        <v>178315.52</v>
      </c>
      <c r="D114" s="223">
        <f>178315.52+5000</f>
        <v>183315.52</v>
      </c>
      <c r="E114" s="223">
        <v>182611.89</v>
      </c>
      <c r="F114" s="223">
        <f t="shared" si="9"/>
        <v>99.62</v>
      </c>
      <c r="G114" s="225">
        <v>153766.45</v>
      </c>
      <c r="H114" s="226">
        <f t="shared" si="10"/>
        <v>118.76</v>
      </c>
    </row>
    <row r="115" ht="14.1" customHeight="1" spans="1:8">
      <c r="A115" s="229">
        <v>20501</v>
      </c>
      <c r="B115" s="241" t="s">
        <v>103</v>
      </c>
      <c r="C115" s="231">
        <v>457.65</v>
      </c>
      <c r="D115" s="231">
        <v>457.65</v>
      </c>
      <c r="E115" s="231">
        <v>487.82</v>
      </c>
      <c r="F115" s="231">
        <f t="shared" si="9"/>
        <v>106.59</v>
      </c>
      <c r="G115" s="232">
        <v>444</v>
      </c>
      <c r="H115" s="233">
        <f t="shared" si="10"/>
        <v>109.87</v>
      </c>
    </row>
    <row r="116" ht="14.1" customHeight="1" spans="1:8">
      <c r="A116" s="229">
        <v>2050101</v>
      </c>
      <c r="B116" s="241" t="s">
        <v>40</v>
      </c>
      <c r="C116" s="231">
        <v>457.65</v>
      </c>
      <c r="D116" s="231">
        <v>457.65</v>
      </c>
      <c r="E116" s="231">
        <v>487.82</v>
      </c>
      <c r="F116" s="231">
        <f t="shared" si="9"/>
        <v>106.59</v>
      </c>
      <c r="G116" s="232">
        <v>444</v>
      </c>
      <c r="H116" s="233">
        <f t="shared" si="10"/>
        <v>109.87</v>
      </c>
    </row>
    <row r="117" ht="14.1" customHeight="1" spans="1:8">
      <c r="A117" s="229">
        <v>20502</v>
      </c>
      <c r="B117" s="241" t="s">
        <v>104</v>
      </c>
      <c r="C117" s="231">
        <v>152657.25</v>
      </c>
      <c r="D117" s="231">
        <v>152657.25</v>
      </c>
      <c r="E117" s="231">
        <v>153194.56</v>
      </c>
      <c r="F117" s="231">
        <f t="shared" si="9"/>
        <v>100.35</v>
      </c>
      <c r="G117" s="232">
        <v>131413.36</v>
      </c>
      <c r="H117" s="233">
        <f t="shared" si="10"/>
        <v>116.57</v>
      </c>
    </row>
    <row r="118" ht="14.1" customHeight="1" spans="1:8">
      <c r="A118" s="229">
        <v>2050201</v>
      </c>
      <c r="B118" s="241" t="s">
        <v>106</v>
      </c>
      <c r="C118" s="231">
        <v>16067.16</v>
      </c>
      <c r="D118" s="231">
        <v>16067.16</v>
      </c>
      <c r="E118" s="231">
        <v>16621.61</v>
      </c>
      <c r="F118" s="231">
        <f t="shared" si="9"/>
        <v>103.45</v>
      </c>
      <c r="G118" s="232">
        <v>14794.43</v>
      </c>
      <c r="H118" s="233">
        <f t="shared" si="10"/>
        <v>112.35</v>
      </c>
    </row>
    <row r="119" ht="14.1" customHeight="1" spans="1:8">
      <c r="A119" s="229">
        <v>2050202</v>
      </c>
      <c r="B119" s="241" t="s">
        <v>108</v>
      </c>
      <c r="C119" s="231">
        <v>70000</v>
      </c>
      <c r="D119" s="231">
        <v>70000</v>
      </c>
      <c r="E119" s="231">
        <v>63727.76</v>
      </c>
      <c r="F119" s="231">
        <f t="shared" si="9"/>
        <v>91.04</v>
      </c>
      <c r="G119" s="232">
        <v>62783.61</v>
      </c>
      <c r="H119" s="233">
        <f t="shared" si="10"/>
        <v>101.5</v>
      </c>
    </row>
    <row r="120" ht="14.1" customHeight="1" spans="1:8">
      <c r="A120" s="229">
        <v>2050203</v>
      </c>
      <c r="B120" s="241" t="s">
        <v>109</v>
      </c>
      <c r="C120" s="231">
        <v>41640.04</v>
      </c>
      <c r="D120" s="231">
        <v>41640.04</v>
      </c>
      <c r="E120" s="231">
        <v>38590.01</v>
      </c>
      <c r="F120" s="231">
        <f t="shared" si="9"/>
        <v>92.68</v>
      </c>
      <c r="G120" s="232">
        <v>37934.43</v>
      </c>
      <c r="H120" s="233">
        <f t="shared" si="10"/>
        <v>101.73</v>
      </c>
    </row>
    <row r="121" ht="14.1" customHeight="1" spans="1:8">
      <c r="A121" s="229">
        <v>2050204</v>
      </c>
      <c r="B121" s="241" t="s">
        <v>110</v>
      </c>
      <c r="C121" s="231">
        <v>2547.14</v>
      </c>
      <c r="D121" s="231">
        <v>2547.14</v>
      </c>
      <c r="E121" s="231">
        <v>2350.78</v>
      </c>
      <c r="F121" s="231">
        <f t="shared" si="9"/>
        <v>92.29</v>
      </c>
      <c r="G121" s="232">
        <v>2158.05</v>
      </c>
      <c r="H121" s="233">
        <f t="shared" si="10"/>
        <v>108.93</v>
      </c>
    </row>
    <row r="122" ht="14.1" customHeight="1" spans="1:8">
      <c r="A122" s="229">
        <v>2050299</v>
      </c>
      <c r="B122" s="241" t="s">
        <v>111</v>
      </c>
      <c r="C122" s="231">
        <v>22402.89</v>
      </c>
      <c r="D122" s="231">
        <v>22402.89</v>
      </c>
      <c r="E122" s="231">
        <v>31904.41</v>
      </c>
      <c r="F122" s="231">
        <f t="shared" si="9"/>
        <v>142.41</v>
      </c>
      <c r="G122" s="232">
        <v>13742.85</v>
      </c>
      <c r="H122" s="233">
        <f t="shared" si="10"/>
        <v>232.15</v>
      </c>
    </row>
    <row r="123" ht="14.1" customHeight="1" spans="1:8">
      <c r="A123" s="229">
        <v>20503</v>
      </c>
      <c r="B123" s="241" t="s">
        <v>112</v>
      </c>
      <c r="C123" s="231">
        <v>4062.57</v>
      </c>
      <c r="D123" s="231">
        <v>4062.57</v>
      </c>
      <c r="E123" s="231">
        <v>3387.87</v>
      </c>
      <c r="F123" s="231">
        <f t="shared" si="9"/>
        <v>83.39</v>
      </c>
      <c r="G123" s="232">
        <v>3587.75</v>
      </c>
      <c r="H123" s="233">
        <f t="shared" si="10"/>
        <v>94.43</v>
      </c>
    </row>
    <row r="124" ht="14.1" customHeight="1" spans="1:8">
      <c r="A124" s="229">
        <v>2050302</v>
      </c>
      <c r="B124" s="230" t="s">
        <v>113</v>
      </c>
      <c r="C124" s="231">
        <v>4062.57</v>
      </c>
      <c r="D124" s="231">
        <v>4062.57</v>
      </c>
      <c r="E124" s="231">
        <v>3387.87</v>
      </c>
      <c r="F124" s="231">
        <f t="shared" si="9"/>
        <v>83.39</v>
      </c>
      <c r="G124" s="232">
        <v>3587.75</v>
      </c>
      <c r="H124" s="233">
        <f t="shared" si="10"/>
        <v>94.43</v>
      </c>
    </row>
    <row r="125" s="214" customFormat="1" ht="14.1" customHeight="1" spans="1:8">
      <c r="A125" s="229">
        <v>20504</v>
      </c>
      <c r="B125" s="241" t="s">
        <v>114</v>
      </c>
      <c r="C125" s="231">
        <v>918.05</v>
      </c>
      <c r="D125" s="231">
        <v>918.05</v>
      </c>
      <c r="E125" s="231">
        <v>821.81</v>
      </c>
      <c r="F125" s="231">
        <f t="shared" si="9"/>
        <v>89.52</v>
      </c>
      <c r="G125" s="232">
        <v>493.44</v>
      </c>
      <c r="H125" s="233">
        <f t="shared" si="10"/>
        <v>166.55</v>
      </c>
    </row>
    <row r="126" s="215" customFormat="1" ht="14.1" customHeight="1" spans="1:191">
      <c r="A126" s="229">
        <v>2050499</v>
      </c>
      <c r="B126" s="241" t="s">
        <v>115</v>
      </c>
      <c r="C126" s="231">
        <v>918.05</v>
      </c>
      <c r="D126" s="231">
        <v>918.05</v>
      </c>
      <c r="E126" s="231">
        <v>821.81</v>
      </c>
      <c r="F126" s="231">
        <f t="shared" si="9"/>
        <v>89.52</v>
      </c>
      <c r="G126" s="232">
        <v>493.44</v>
      </c>
      <c r="H126" s="233">
        <f t="shared" si="10"/>
        <v>166.55</v>
      </c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3"/>
      <c r="DN126" s="213"/>
      <c r="DO126" s="213"/>
      <c r="DP126" s="213"/>
      <c r="DQ126" s="213"/>
      <c r="DR126" s="213"/>
      <c r="DS126" s="213"/>
      <c r="DT126" s="213"/>
      <c r="DU126" s="213"/>
      <c r="DV126" s="213"/>
      <c r="DW126" s="213"/>
      <c r="DX126" s="213"/>
      <c r="DY126" s="213"/>
      <c r="DZ126" s="213"/>
      <c r="EA126" s="213"/>
      <c r="EB126" s="213"/>
      <c r="EC126" s="213"/>
      <c r="ED126" s="213"/>
      <c r="EE126" s="213"/>
      <c r="EF126" s="213"/>
      <c r="EG126" s="213"/>
      <c r="EH126" s="213"/>
      <c r="EI126" s="213"/>
      <c r="EJ126" s="213"/>
      <c r="EK126" s="213"/>
      <c r="EL126" s="213"/>
      <c r="EM126" s="213"/>
      <c r="EN126" s="213"/>
      <c r="EO126" s="213"/>
      <c r="EP126" s="213"/>
      <c r="EQ126" s="213"/>
      <c r="ER126" s="213"/>
      <c r="ES126" s="213"/>
      <c r="ET126" s="213"/>
      <c r="EU126" s="213"/>
      <c r="EV126" s="213"/>
      <c r="EW126" s="213"/>
      <c r="EX126" s="213"/>
      <c r="EY126" s="213"/>
      <c r="EZ126" s="213"/>
      <c r="FA126" s="213"/>
      <c r="FB126" s="213"/>
      <c r="FC126" s="213"/>
      <c r="FD126" s="213"/>
      <c r="FE126" s="213"/>
      <c r="FF126" s="213"/>
      <c r="FG126" s="213"/>
      <c r="FH126" s="213"/>
      <c r="FI126" s="213"/>
      <c r="FJ126" s="213"/>
      <c r="FK126" s="213"/>
      <c r="FL126" s="213"/>
      <c r="FM126" s="213"/>
      <c r="FN126" s="213"/>
      <c r="FO126" s="213"/>
      <c r="FP126" s="213"/>
      <c r="FQ126" s="213"/>
      <c r="FR126" s="213"/>
      <c r="FS126" s="213"/>
      <c r="FT126" s="213"/>
      <c r="FU126" s="213"/>
      <c r="FV126" s="213"/>
      <c r="FW126" s="213"/>
      <c r="FX126" s="213"/>
      <c r="FY126" s="213"/>
      <c r="FZ126" s="213"/>
      <c r="GA126" s="213"/>
      <c r="GB126" s="213"/>
      <c r="GC126" s="213"/>
      <c r="GD126" s="213"/>
      <c r="GE126" s="213"/>
      <c r="GF126" s="213"/>
      <c r="GG126" s="213"/>
      <c r="GH126" s="213"/>
      <c r="GI126" s="213"/>
    </row>
    <row r="127" ht="14.1" customHeight="1" spans="1:8">
      <c r="A127" s="229">
        <v>20507</v>
      </c>
      <c r="B127" s="241" t="s">
        <v>116</v>
      </c>
      <c r="C127" s="231">
        <v>902.05</v>
      </c>
      <c r="D127" s="231">
        <v>902.05</v>
      </c>
      <c r="E127" s="231">
        <v>761.95</v>
      </c>
      <c r="F127" s="231">
        <f t="shared" si="9"/>
        <v>84.47</v>
      </c>
      <c r="G127" s="232">
        <v>695.2</v>
      </c>
      <c r="H127" s="233">
        <f t="shared" si="10"/>
        <v>109.6</v>
      </c>
    </row>
    <row r="128" ht="14.1" customHeight="1" spans="1:8">
      <c r="A128" s="229">
        <v>2050701</v>
      </c>
      <c r="B128" s="241" t="s">
        <v>117</v>
      </c>
      <c r="C128" s="231">
        <v>902.05</v>
      </c>
      <c r="D128" s="231">
        <v>902.05</v>
      </c>
      <c r="E128" s="231">
        <v>761.95</v>
      </c>
      <c r="F128" s="231">
        <f t="shared" si="9"/>
        <v>84.47</v>
      </c>
      <c r="G128" s="232">
        <v>688.12</v>
      </c>
      <c r="H128" s="233">
        <f t="shared" si="10"/>
        <v>110.73</v>
      </c>
    </row>
    <row r="129" ht="14.1" customHeight="1" spans="1:8">
      <c r="A129" s="242">
        <v>2050799</v>
      </c>
      <c r="B129" s="243" t="s">
        <v>118</v>
      </c>
      <c r="C129" s="231"/>
      <c r="D129" s="231"/>
      <c r="E129" s="231"/>
      <c r="F129" s="231"/>
      <c r="G129" s="232">
        <v>7.08</v>
      </c>
      <c r="H129" s="233"/>
    </row>
    <row r="130" ht="14.1" customHeight="1" spans="1:8">
      <c r="A130" s="229">
        <v>20508</v>
      </c>
      <c r="B130" s="241" t="s">
        <v>119</v>
      </c>
      <c r="C130" s="231">
        <v>1910.78</v>
      </c>
      <c r="D130" s="231">
        <v>1910.78</v>
      </c>
      <c r="E130" s="231">
        <v>1558.2</v>
      </c>
      <c r="F130" s="231">
        <f>IF(D130=0,"",E130/D130*100)</f>
        <v>81.55</v>
      </c>
      <c r="G130" s="232">
        <v>991.51</v>
      </c>
      <c r="H130" s="233">
        <f>IF(G130=0,"",E130/G130*100)</f>
        <v>157.15</v>
      </c>
    </row>
    <row r="131" ht="14.1" customHeight="1" spans="1:8">
      <c r="A131" s="229">
        <v>2050899</v>
      </c>
      <c r="B131" s="241" t="s">
        <v>120</v>
      </c>
      <c r="C131" s="231">
        <v>1910.78</v>
      </c>
      <c r="D131" s="231">
        <v>1910.78</v>
      </c>
      <c r="E131" s="231">
        <v>1558.2</v>
      </c>
      <c r="F131" s="231">
        <f>IF(D131=0,"",E131/D131*100)</f>
        <v>81.55</v>
      </c>
      <c r="G131" s="232">
        <v>991.51</v>
      </c>
      <c r="H131" s="233">
        <f>IF(G131=0,"",E131/G131*100)</f>
        <v>157.15</v>
      </c>
    </row>
    <row r="132" customFormat="1" ht="14.1" customHeight="1" spans="1:191">
      <c r="A132" s="229">
        <v>20509</v>
      </c>
      <c r="B132" s="241" t="s">
        <v>121</v>
      </c>
      <c r="C132" s="231">
        <v>17407.17</v>
      </c>
      <c r="D132" s="231">
        <v>17407.17</v>
      </c>
      <c r="E132" s="231">
        <v>17399.66</v>
      </c>
      <c r="F132" s="231">
        <f>IF(D132=0,"",E132/D132*100)</f>
        <v>99.96</v>
      </c>
      <c r="G132" s="232">
        <v>16141.19</v>
      </c>
      <c r="H132" s="233">
        <f>IF(G132=0,"",E132/G132*100)</f>
        <v>107.8</v>
      </c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  <c r="CP132" s="188"/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188"/>
      <c r="DS132" s="188"/>
      <c r="DT132" s="188"/>
      <c r="DU132" s="188"/>
      <c r="DV132" s="188"/>
      <c r="DW132" s="188"/>
      <c r="DX132" s="188"/>
      <c r="DY132" s="188"/>
      <c r="DZ132" s="188"/>
      <c r="EA132" s="188"/>
      <c r="EB132" s="188"/>
      <c r="EC132" s="188"/>
      <c r="ED132" s="188"/>
      <c r="EE132" s="188"/>
      <c r="EF132" s="188"/>
      <c r="EG132" s="188"/>
      <c r="EH132" s="188"/>
      <c r="EI132" s="188"/>
      <c r="EJ132" s="188"/>
      <c r="EK132" s="188"/>
      <c r="EL132" s="188"/>
      <c r="EM132" s="188"/>
      <c r="EN132" s="188"/>
      <c r="EO132" s="188"/>
      <c r="EP132" s="188"/>
      <c r="EQ132" s="188"/>
      <c r="ER132" s="188"/>
      <c r="ES132" s="188"/>
      <c r="ET132" s="188"/>
      <c r="EU132" s="188"/>
      <c r="EV132" s="188"/>
      <c r="EW132" s="188"/>
      <c r="EX132" s="188"/>
      <c r="EY132" s="188"/>
      <c r="EZ132" s="188"/>
      <c r="FA132" s="188"/>
      <c r="FB132" s="188"/>
      <c r="FC132" s="188"/>
      <c r="FD132" s="188"/>
      <c r="FE132" s="188"/>
      <c r="FF132" s="188"/>
      <c r="FG132" s="188"/>
      <c r="FH132" s="188"/>
      <c r="FI132" s="188"/>
      <c r="FJ132" s="188"/>
      <c r="FK132" s="188"/>
      <c r="FL132" s="188"/>
      <c r="FM132" s="188"/>
      <c r="FN132" s="188"/>
      <c r="FO132" s="188"/>
      <c r="FP132" s="188"/>
      <c r="FQ132" s="188"/>
      <c r="FR132" s="188"/>
      <c r="FS132" s="188"/>
      <c r="FT132" s="188"/>
      <c r="FU132" s="188"/>
      <c r="FV132" s="188"/>
      <c r="FW132" s="188"/>
      <c r="FX132" s="188"/>
      <c r="FY132" s="188"/>
      <c r="FZ132" s="188"/>
      <c r="GA132" s="188"/>
      <c r="GB132" s="188"/>
      <c r="GC132" s="188"/>
      <c r="GD132" s="188"/>
      <c r="GE132" s="188"/>
      <c r="GF132" s="188"/>
      <c r="GG132" s="188"/>
      <c r="GH132" s="188"/>
      <c r="GI132" s="188"/>
    </row>
    <row r="133" customFormat="1" ht="14.1" customHeight="1" spans="1:191">
      <c r="A133" s="229">
        <v>2050999</v>
      </c>
      <c r="B133" s="241" t="s">
        <v>122</v>
      </c>
      <c r="C133" s="231">
        <v>17407.17</v>
      </c>
      <c r="D133" s="231">
        <v>17407.17</v>
      </c>
      <c r="E133" s="231">
        <v>17399.66</v>
      </c>
      <c r="F133" s="231">
        <f>IF(D133=0,"",E133/D133*100)</f>
        <v>99.96</v>
      </c>
      <c r="G133" s="232">
        <v>16141.19</v>
      </c>
      <c r="H133" s="233">
        <f>IF(G133=0,"",E133/G133*100)</f>
        <v>107.8</v>
      </c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8"/>
      <c r="DK133" s="188"/>
      <c r="DL133" s="188"/>
      <c r="DM133" s="188"/>
      <c r="DN133" s="188"/>
      <c r="DO133" s="188"/>
      <c r="DP133" s="188"/>
      <c r="DQ133" s="188"/>
      <c r="DR133" s="188"/>
      <c r="DS133" s="188"/>
      <c r="DT133" s="188"/>
      <c r="DU133" s="188"/>
      <c r="DV133" s="188"/>
      <c r="DW133" s="188"/>
      <c r="DX133" s="188"/>
      <c r="DY133" s="188"/>
      <c r="DZ133" s="188"/>
      <c r="EA133" s="188"/>
      <c r="EB133" s="188"/>
      <c r="EC133" s="188"/>
      <c r="ED133" s="188"/>
      <c r="EE133" s="188"/>
      <c r="EF133" s="188"/>
      <c r="EG133" s="188"/>
      <c r="EH133" s="188"/>
      <c r="EI133" s="188"/>
      <c r="EJ133" s="188"/>
      <c r="EK133" s="188"/>
      <c r="EL133" s="188"/>
      <c r="EM133" s="188"/>
      <c r="EN133" s="188"/>
      <c r="EO133" s="188"/>
      <c r="EP133" s="188"/>
      <c r="EQ133" s="188"/>
      <c r="ER133" s="188"/>
      <c r="ES133" s="188"/>
      <c r="ET133" s="188"/>
      <c r="EU133" s="188"/>
      <c r="EV133" s="188"/>
      <c r="EW133" s="188"/>
      <c r="EX133" s="188"/>
      <c r="EY133" s="188"/>
      <c r="EZ133" s="188"/>
      <c r="FA133" s="188"/>
      <c r="FB133" s="188"/>
      <c r="FC133" s="188"/>
      <c r="FD133" s="188"/>
      <c r="FE133" s="188"/>
      <c r="FF133" s="188"/>
      <c r="FG133" s="188"/>
      <c r="FH133" s="188"/>
      <c r="FI133" s="188"/>
      <c r="FJ133" s="188"/>
      <c r="FK133" s="188"/>
      <c r="FL133" s="188"/>
      <c r="FM133" s="188"/>
      <c r="FN133" s="188"/>
      <c r="FO133" s="188"/>
      <c r="FP133" s="188"/>
      <c r="FQ133" s="188"/>
      <c r="FR133" s="188"/>
      <c r="FS133" s="188"/>
      <c r="FT133" s="188"/>
      <c r="FU133" s="188"/>
      <c r="FV133" s="188"/>
      <c r="FW133" s="188"/>
      <c r="FX133" s="188"/>
      <c r="FY133" s="188"/>
      <c r="FZ133" s="188"/>
      <c r="GA133" s="188"/>
      <c r="GB133" s="188"/>
      <c r="GC133" s="188"/>
      <c r="GD133" s="188"/>
      <c r="GE133" s="188"/>
      <c r="GF133" s="188"/>
      <c r="GG133" s="188"/>
      <c r="GH133" s="188"/>
      <c r="GI133" s="188"/>
    </row>
    <row r="134" s="215" customFormat="1" ht="14.1" customHeight="1" spans="1:191">
      <c r="A134" s="229">
        <v>20599</v>
      </c>
      <c r="B134" s="230" t="s">
        <v>123</v>
      </c>
      <c r="C134" s="231"/>
      <c r="D134" s="231">
        <v>5000</v>
      </c>
      <c r="E134" s="231">
        <v>5000</v>
      </c>
      <c r="F134" s="231"/>
      <c r="G134" s="232"/>
      <c r="H134" s="23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3"/>
      <c r="CW134" s="213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3"/>
      <c r="DN134" s="213"/>
      <c r="DO134" s="213"/>
      <c r="DP134" s="213"/>
      <c r="DQ134" s="213"/>
      <c r="DR134" s="213"/>
      <c r="DS134" s="213"/>
      <c r="DT134" s="213"/>
      <c r="DU134" s="213"/>
      <c r="DV134" s="213"/>
      <c r="DW134" s="213"/>
      <c r="DX134" s="213"/>
      <c r="DY134" s="213"/>
      <c r="DZ134" s="213"/>
      <c r="EA134" s="213"/>
      <c r="EB134" s="213"/>
      <c r="EC134" s="213"/>
      <c r="ED134" s="213"/>
      <c r="EE134" s="213"/>
      <c r="EF134" s="213"/>
      <c r="EG134" s="213"/>
      <c r="EH134" s="213"/>
      <c r="EI134" s="213"/>
      <c r="EJ134" s="213"/>
      <c r="EK134" s="213"/>
      <c r="EL134" s="213"/>
      <c r="EM134" s="213"/>
      <c r="EN134" s="213"/>
      <c r="EO134" s="213"/>
      <c r="EP134" s="213"/>
      <c r="EQ134" s="213"/>
      <c r="ER134" s="213"/>
      <c r="ES134" s="213"/>
      <c r="ET134" s="213"/>
      <c r="EU134" s="213"/>
      <c r="EV134" s="213"/>
      <c r="EW134" s="213"/>
      <c r="EX134" s="213"/>
      <c r="EY134" s="213"/>
      <c r="EZ134" s="213"/>
      <c r="FA134" s="213"/>
      <c r="FB134" s="213"/>
      <c r="FC134" s="213"/>
      <c r="FD134" s="213"/>
      <c r="FE134" s="213"/>
      <c r="FF134" s="213"/>
      <c r="FG134" s="213"/>
      <c r="FH134" s="213"/>
      <c r="FI134" s="213"/>
      <c r="FJ134" s="213"/>
      <c r="FK134" s="213"/>
      <c r="FL134" s="213"/>
      <c r="FM134" s="213"/>
      <c r="FN134" s="213"/>
      <c r="FO134" s="213"/>
      <c r="FP134" s="213"/>
      <c r="FQ134" s="213"/>
      <c r="FR134" s="213"/>
      <c r="FS134" s="213"/>
      <c r="FT134" s="213"/>
      <c r="FU134" s="213"/>
      <c r="FV134" s="213"/>
      <c r="FW134" s="213"/>
      <c r="FX134" s="213"/>
      <c r="FY134" s="213"/>
      <c r="FZ134" s="213"/>
      <c r="GA134" s="213"/>
      <c r="GB134" s="213"/>
      <c r="GC134" s="213"/>
      <c r="GD134" s="213"/>
      <c r="GE134" s="213"/>
      <c r="GF134" s="213"/>
      <c r="GG134" s="213"/>
      <c r="GH134" s="213"/>
      <c r="GI134" s="213"/>
    </row>
    <row r="135" ht="14.1" customHeight="1" spans="1:8">
      <c r="A135" s="229">
        <v>2059999</v>
      </c>
      <c r="B135" s="230" t="s">
        <v>124</v>
      </c>
      <c r="C135" s="231"/>
      <c r="D135" s="231">
        <v>5000</v>
      </c>
      <c r="E135" s="231">
        <v>5000</v>
      </c>
      <c r="F135" s="231"/>
      <c r="G135" s="232"/>
      <c r="H135" s="233"/>
    </row>
    <row r="136" ht="14.1" customHeight="1" spans="1:8">
      <c r="A136" s="227">
        <v>206</v>
      </c>
      <c r="B136" s="240" t="s">
        <v>125</v>
      </c>
      <c r="C136" s="223">
        <v>37722.37</v>
      </c>
      <c r="D136" s="223">
        <v>37722.37</v>
      </c>
      <c r="E136" s="223">
        <v>36532.65</v>
      </c>
      <c r="F136" s="223">
        <f t="shared" ref="F136:F166" si="11">IF(D136=0,"",E136/D136*100)</f>
        <v>96.85</v>
      </c>
      <c r="G136" s="225">
        <v>35686.66</v>
      </c>
      <c r="H136" s="226">
        <f t="shared" ref="H136:H152" si="12">IF(G136=0,"",E136/G136*100)</f>
        <v>102.37</v>
      </c>
    </row>
    <row r="137" ht="14.1" customHeight="1" spans="1:8">
      <c r="A137" s="229">
        <v>20601</v>
      </c>
      <c r="B137" s="241" t="s">
        <v>126</v>
      </c>
      <c r="C137" s="231">
        <v>4589.65</v>
      </c>
      <c r="D137" s="231">
        <v>4589.65</v>
      </c>
      <c r="E137" s="231">
        <v>4964.14</v>
      </c>
      <c r="F137" s="231">
        <f t="shared" si="11"/>
        <v>108.16</v>
      </c>
      <c r="G137" s="232">
        <v>2395.27</v>
      </c>
      <c r="H137" s="233">
        <f t="shared" si="12"/>
        <v>207.25</v>
      </c>
    </row>
    <row r="138" ht="14.1" customHeight="1" spans="1:8">
      <c r="A138" s="229">
        <v>2060101</v>
      </c>
      <c r="B138" s="241" t="s">
        <v>40</v>
      </c>
      <c r="C138" s="231">
        <v>597.22</v>
      </c>
      <c r="D138" s="231">
        <v>597.22</v>
      </c>
      <c r="E138" s="231">
        <v>603.98</v>
      </c>
      <c r="F138" s="231">
        <f t="shared" si="11"/>
        <v>101.13</v>
      </c>
      <c r="G138" s="232">
        <v>549.52</v>
      </c>
      <c r="H138" s="233">
        <f t="shared" si="12"/>
        <v>109.91</v>
      </c>
    </row>
    <row r="139" ht="14.1" customHeight="1" spans="1:8">
      <c r="A139" s="229">
        <v>2060102</v>
      </c>
      <c r="B139" s="241" t="s">
        <v>41</v>
      </c>
      <c r="C139" s="231">
        <v>3647.81</v>
      </c>
      <c r="D139" s="231">
        <v>3647.81</v>
      </c>
      <c r="E139" s="231">
        <v>4138.09</v>
      </c>
      <c r="F139" s="231">
        <f t="shared" si="11"/>
        <v>113.44</v>
      </c>
      <c r="G139" s="232">
        <v>1674.64</v>
      </c>
      <c r="H139" s="233">
        <f t="shared" si="12"/>
        <v>247.1</v>
      </c>
    </row>
    <row r="140" ht="14.1" customHeight="1" spans="1:8">
      <c r="A140" s="229">
        <v>2060199</v>
      </c>
      <c r="B140" s="241" t="s">
        <v>127</v>
      </c>
      <c r="C140" s="231">
        <v>344.63</v>
      </c>
      <c r="D140" s="231">
        <v>344.63</v>
      </c>
      <c r="E140" s="231">
        <v>222.06</v>
      </c>
      <c r="F140" s="231">
        <f t="shared" si="11"/>
        <v>64.43</v>
      </c>
      <c r="G140" s="232">
        <v>171.11</v>
      </c>
      <c r="H140" s="233">
        <f t="shared" si="12"/>
        <v>129.78</v>
      </c>
    </row>
    <row r="141" ht="14.1" customHeight="1" spans="1:8">
      <c r="A141" s="229">
        <v>20604</v>
      </c>
      <c r="B141" s="241" t="s">
        <v>128</v>
      </c>
      <c r="C141" s="231">
        <v>5500</v>
      </c>
      <c r="D141" s="231">
        <v>5500</v>
      </c>
      <c r="E141" s="231">
        <v>5500</v>
      </c>
      <c r="F141" s="231">
        <f t="shared" si="11"/>
        <v>100</v>
      </c>
      <c r="G141" s="232">
        <v>5508.74</v>
      </c>
      <c r="H141" s="233">
        <f t="shared" si="12"/>
        <v>99.84</v>
      </c>
    </row>
    <row r="142" s="215" customFormat="1" ht="14.1" customHeight="1" spans="1:191">
      <c r="A142" s="229">
        <v>2060499</v>
      </c>
      <c r="B142" s="230" t="s">
        <v>129</v>
      </c>
      <c r="C142" s="231">
        <v>5500</v>
      </c>
      <c r="D142" s="231">
        <v>5500</v>
      </c>
      <c r="E142" s="231">
        <v>5500</v>
      </c>
      <c r="F142" s="231">
        <f t="shared" si="11"/>
        <v>100</v>
      </c>
      <c r="G142" s="232">
        <v>5508.74</v>
      </c>
      <c r="H142" s="233">
        <f t="shared" si="12"/>
        <v>99.84</v>
      </c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3"/>
      <c r="CJ142" s="213"/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/>
      <c r="CU142" s="213"/>
      <c r="CV142" s="213"/>
      <c r="CW142" s="213"/>
      <c r="CX142" s="213"/>
      <c r="CY142" s="213"/>
      <c r="CZ142" s="213"/>
      <c r="DA142" s="213"/>
      <c r="DB142" s="213"/>
      <c r="DC142" s="213"/>
      <c r="DD142" s="213"/>
      <c r="DE142" s="213"/>
      <c r="DF142" s="213"/>
      <c r="DG142" s="213"/>
      <c r="DH142" s="213"/>
      <c r="DI142" s="213"/>
      <c r="DJ142" s="213"/>
      <c r="DK142" s="213"/>
      <c r="DL142" s="213"/>
      <c r="DM142" s="213"/>
      <c r="DN142" s="213"/>
      <c r="DO142" s="213"/>
      <c r="DP142" s="213"/>
      <c r="DQ142" s="213"/>
      <c r="DR142" s="213"/>
      <c r="DS142" s="213"/>
      <c r="DT142" s="213"/>
      <c r="DU142" s="213"/>
      <c r="DV142" s="213"/>
      <c r="DW142" s="213"/>
      <c r="DX142" s="213"/>
      <c r="DY142" s="213"/>
      <c r="DZ142" s="213"/>
      <c r="EA142" s="213"/>
      <c r="EB142" s="213"/>
      <c r="EC142" s="213"/>
      <c r="ED142" s="213"/>
      <c r="EE142" s="213"/>
      <c r="EF142" s="213"/>
      <c r="EG142" s="213"/>
      <c r="EH142" s="213"/>
      <c r="EI142" s="213"/>
      <c r="EJ142" s="213"/>
      <c r="EK142" s="213"/>
      <c r="EL142" s="213"/>
      <c r="EM142" s="213"/>
      <c r="EN142" s="213"/>
      <c r="EO142" s="213"/>
      <c r="EP142" s="213"/>
      <c r="EQ142" s="213"/>
      <c r="ER142" s="213"/>
      <c r="ES142" s="213"/>
      <c r="ET142" s="213"/>
      <c r="EU142" s="213"/>
      <c r="EV142" s="213"/>
      <c r="EW142" s="213"/>
      <c r="EX142" s="213"/>
      <c r="EY142" s="213"/>
      <c r="EZ142" s="213"/>
      <c r="FA142" s="213"/>
      <c r="FB142" s="213"/>
      <c r="FC142" s="213"/>
      <c r="FD142" s="213"/>
      <c r="FE142" s="213"/>
      <c r="FF142" s="213"/>
      <c r="FG142" s="213"/>
      <c r="FH142" s="213"/>
      <c r="FI142" s="213"/>
      <c r="FJ142" s="213"/>
      <c r="FK142" s="213"/>
      <c r="FL142" s="213"/>
      <c r="FM142" s="213"/>
      <c r="FN142" s="213"/>
      <c r="FO142" s="213"/>
      <c r="FP142" s="213"/>
      <c r="FQ142" s="213"/>
      <c r="FR142" s="213"/>
      <c r="FS142" s="213"/>
      <c r="FT142" s="213"/>
      <c r="FU142" s="213"/>
      <c r="FV142" s="213"/>
      <c r="FW142" s="213"/>
      <c r="FX142" s="213"/>
      <c r="FY142" s="213"/>
      <c r="FZ142" s="213"/>
      <c r="GA142" s="213"/>
      <c r="GB142" s="213"/>
      <c r="GC142" s="213"/>
      <c r="GD142" s="213"/>
      <c r="GE142" s="213"/>
      <c r="GF142" s="213"/>
      <c r="GG142" s="213"/>
      <c r="GH142" s="213"/>
      <c r="GI142" s="213"/>
    </row>
    <row r="143" ht="14.1" customHeight="1" spans="1:8">
      <c r="A143" s="229">
        <v>20605</v>
      </c>
      <c r="B143" s="241" t="s">
        <v>130</v>
      </c>
      <c r="C143" s="231">
        <v>101.3</v>
      </c>
      <c r="D143" s="231">
        <v>101.3</v>
      </c>
      <c r="E143" s="231">
        <v>95.15</v>
      </c>
      <c r="F143" s="231">
        <f t="shared" si="11"/>
        <v>93.93</v>
      </c>
      <c r="G143" s="232">
        <v>80.74</v>
      </c>
      <c r="H143" s="233">
        <f t="shared" si="12"/>
        <v>117.85</v>
      </c>
    </row>
    <row r="144" ht="14.1" customHeight="1" spans="1:8">
      <c r="A144" s="229">
        <v>2060501</v>
      </c>
      <c r="B144" s="241" t="s">
        <v>131</v>
      </c>
      <c r="C144" s="231">
        <v>101.3</v>
      </c>
      <c r="D144" s="231">
        <v>101.3</v>
      </c>
      <c r="E144" s="231">
        <v>95.15</v>
      </c>
      <c r="F144" s="231">
        <f t="shared" si="11"/>
        <v>93.93</v>
      </c>
      <c r="G144" s="232">
        <v>80.74</v>
      </c>
      <c r="H144" s="233">
        <f t="shared" si="12"/>
        <v>117.85</v>
      </c>
    </row>
    <row r="145" ht="14.1" customHeight="1" spans="1:8">
      <c r="A145" s="229">
        <v>20607</v>
      </c>
      <c r="B145" s="241" t="s">
        <v>132</v>
      </c>
      <c r="C145" s="231">
        <v>1830.48</v>
      </c>
      <c r="D145" s="231">
        <v>1830.48</v>
      </c>
      <c r="E145" s="231">
        <v>1782.04</v>
      </c>
      <c r="F145" s="231">
        <f t="shared" si="11"/>
        <v>97.35</v>
      </c>
      <c r="G145" s="232">
        <v>1925.54</v>
      </c>
      <c r="H145" s="233">
        <f t="shared" si="12"/>
        <v>92.55</v>
      </c>
    </row>
    <row r="146" ht="14.1" customHeight="1" spans="1:8">
      <c r="A146" s="229">
        <v>2060701</v>
      </c>
      <c r="B146" s="241" t="s">
        <v>131</v>
      </c>
      <c r="C146" s="231">
        <v>296.08</v>
      </c>
      <c r="D146" s="231">
        <v>296.08</v>
      </c>
      <c r="E146" s="231">
        <v>283.6</v>
      </c>
      <c r="F146" s="231">
        <f t="shared" si="11"/>
        <v>95.78</v>
      </c>
      <c r="G146" s="232">
        <v>287.02</v>
      </c>
      <c r="H146" s="233">
        <f t="shared" si="12"/>
        <v>98.81</v>
      </c>
    </row>
    <row r="147" s="213" customFormat="1" ht="14.1" customHeight="1" spans="1:8">
      <c r="A147" s="229">
        <v>2060702</v>
      </c>
      <c r="B147" s="241" t="s">
        <v>133</v>
      </c>
      <c r="C147" s="231">
        <v>1479</v>
      </c>
      <c r="D147" s="231">
        <v>1479</v>
      </c>
      <c r="E147" s="231">
        <v>1443.44</v>
      </c>
      <c r="F147" s="231">
        <f t="shared" si="11"/>
        <v>97.6</v>
      </c>
      <c r="G147" s="232">
        <v>1579.95</v>
      </c>
      <c r="H147" s="233">
        <f t="shared" si="12"/>
        <v>91.36</v>
      </c>
    </row>
    <row r="148" ht="14.1" customHeight="1" spans="1:8">
      <c r="A148" s="229">
        <v>2060704</v>
      </c>
      <c r="B148" s="241" t="s">
        <v>134</v>
      </c>
      <c r="C148" s="231">
        <v>29</v>
      </c>
      <c r="D148" s="231">
        <v>29</v>
      </c>
      <c r="E148" s="231">
        <v>28.99</v>
      </c>
      <c r="F148" s="231">
        <f t="shared" si="11"/>
        <v>99.97</v>
      </c>
      <c r="G148" s="232">
        <v>31.9</v>
      </c>
      <c r="H148" s="233">
        <f t="shared" si="12"/>
        <v>90.88</v>
      </c>
    </row>
    <row r="149" s="214" customFormat="1" ht="14.1" customHeight="1" spans="1:8">
      <c r="A149" s="229">
        <v>2060799</v>
      </c>
      <c r="B149" s="241" t="s">
        <v>135</v>
      </c>
      <c r="C149" s="231">
        <v>26.4</v>
      </c>
      <c r="D149" s="231">
        <v>26.4</v>
      </c>
      <c r="E149" s="231">
        <v>26</v>
      </c>
      <c r="F149" s="231">
        <f t="shared" si="11"/>
        <v>98.48</v>
      </c>
      <c r="G149" s="232">
        <v>26.68</v>
      </c>
      <c r="H149" s="233">
        <f t="shared" si="12"/>
        <v>97.45</v>
      </c>
    </row>
    <row r="150" s="215" customFormat="1" ht="14.1" customHeight="1" spans="1:191">
      <c r="A150" s="229">
        <v>20699</v>
      </c>
      <c r="B150" s="241" t="s">
        <v>136</v>
      </c>
      <c r="C150" s="231">
        <v>25700.95</v>
      </c>
      <c r="D150" s="231">
        <v>25700.95</v>
      </c>
      <c r="E150" s="231">
        <v>24191.33</v>
      </c>
      <c r="F150" s="231">
        <f t="shared" si="11"/>
        <v>94.13</v>
      </c>
      <c r="G150" s="232">
        <v>25776.36</v>
      </c>
      <c r="H150" s="233">
        <f t="shared" si="12"/>
        <v>93.85</v>
      </c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13"/>
      <c r="CJ150" s="213"/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3"/>
      <c r="CW150" s="213"/>
      <c r="CX150" s="213"/>
      <c r="CY150" s="213"/>
      <c r="CZ150" s="213"/>
      <c r="DA150" s="213"/>
      <c r="DB150" s="213"/>
      <c r="DC150" s="213"/>
      <c r="DD150" s="213"/>
      <c r="DE150" s="213"/>
      <c r="DF150" s="213"/>
      <c r="DG150" s="213"/>
      <c r="DH150" s="213"/>
      <c r="DI150" s="213"/>
      <c r="DJ150" s="213"/>
      <c r="DK150" s="213"/>
      <c r="DL150" s="213"/>
      <c r="DM150" s="213"/>
      <c r="DN150" s="213"/>
      <c r="DO150" s="213"/>
      <c r="DP150" s="213"/>
      <c r="DQ150" s="213"/>
      <c r="DR150" s="213"/>
      <c r="DS150" s="213"/>
      <c r="DT150" s="213"/>
      <c r="DU150" s="213"/>
      <c r="DV150" s="213"/>
      <c r="DW150" s="213"/>
      <c r="DX150" s="213"/>
      <c r="DY150" s="213"/>
      <c r="DZ150" s="213"/>
      <c r="EA150" s="213"/>
      <c r="EB150" s="213"/>
      <c r="EC150" s="213"/>
      <c r="ED150" s="213"/>
      <c r="EE150" s="213"/>
      <c r="EF150" s="213"/>
      <c r="EG150" s="213"/>
      <c r="EH150" s="213"/>
      <c r="EI150" s="213"/>
      <c r="EJ150" s="213"/>
      <c r="EK150" s="213"/>
      <c r="EL150" s="213"/>
      <c r="EM150" s="213"/>
      <c r="EN150" s="213"/>
      <c r="EO150" s="213"/>
      <c r="EP150" s="213"/>
      <c r="EQ150" s="213"/>
      <c r="ER150" s="213"/>
      <c r="ES150" s="213"/>
      <c r="ET150" s="213"/>
      <c r="EU150" s="213"/>
      <c r="EV150" s="213"/>
      <c r="EW150" s="213"/>
      <c r="EX150" s="213"/>
      <c r="EY150" s="213"/>
      <c r="EZ150" s="213"/>
      <c r="FA150" s="213"/>
      <c r="FB150" s="213"/>
      <c r="FC150" s="213"/>
      <c r="FD150" s="213"/>
      <c r="FE150" s="213"/>
      <c r="FF150" s="213"/>
      <c r="FG150" s="213"/>
      <c r="FH150" s="213"/>
      <c r="FI150" s="213"/>
      <c r="FJ150" s="213"/>
      <c r="FK150" s="213"/>
      <c r="FL150" s="213"/>
      <c r="FM150" s="213"/>
      <c r="FN150" s="213"/>
      <c r="FO150" s="213"/>
      <c r="FP150" s="213"/>
      <c r="FQ150" s="213"/>
      <c r="FR150" s="213"/>
      <c r="FS150" s="213"/>
      <c r="FT150" s="213"/>
      <c r="FU150" s="213"/>
      <c r="FV150" s="213"/>
      <c r="FW150" s="213"/>
      <c r="FX150" s="213"/>
      <c r="FY150" s="213"/>
      <c r="FZ150" s="213"/>
      <c r="GA150" s="213"/>
      <c r="GB150" s="213"/>
      <c r="GC150" s="213"/>
      <c r="GD150" s="213"/>
      <c r="GE150" s="213"/>
      <c r="GF150" s="213"/>
      <c r="GG150" s="213"/>
      <c r="GH150" s="213"/>
      <c r="GI150" s="213"/>
    </row>
    <row r="151" ht="14.1" customHeight="1" spans="1:8">
      <c r="A151" s="229">
        <v>2069999</v>
      </c>
      <c r="B151" s="241" t="s">
        <v>137</v>
      </c>
      <c r="C151" s="231">
        <v>25700.95</v>
      </c>
      <c r="D151" s="231">
        <v>25700.95</v>
      </c>
      <c r="E151" s="231">
        <v>24191.33</v>
      </c>
      <c r="F151" s="231">
        <f t="shared" si="11"/>
        <v>94.13</v>
      </c>
      <c r="G151" s="232">
        <v>25776.36</v>
      </c>
      <c r="H151" s="233">
        <f t="shared" si="12"/>
        <v>93.85</v>
      </c>
    </row>
    <row r="152" ht="14.1" customHeight="1" spans="1:8">
      <c r="A152" s="227">
        <v>207</v>
      </c>
      <c r="B152" s="240" t="s">
        <v>138</v>
      </c>
      <c r="C152" s="223">
        <f>9610.27+360</f>
        <v>9970.27</v>
      </c>
      <c r="D152" s="223">
        <f>9610.27+360</f>
        <v>9970.27</v>
      </c>
      <c r="E152" s="223">
        <v>9786.59</v>
      </c>
      <c r="F152" s="223">
        <f t="shared" si="11"/>
        <v>98.16</v>
      </c>
      <c r="G152" s="225">
        <v>8797.75</v>
      </c>
      <c r="H152" s="226">
        <f t="shared" si="12"/>
        <v>111.24</v>
      </c>
    </row>
    <row r="153" ht="14.1" customHeight="1" spans="1:8">
      <c r="A153" s="229">
        <v>20701</v>
      </c>
      <c r="B153" s="241" t="s">
        <v>139</v>
      </c>
      <c r="C153" s="231">
        <v>6832.49</v>
      </c>
      <c r="D153" s="231">
        <v>6832.49</v>
      </c>
      <c r="E153" s="231">
        <v>6700.7</v>
      </c>
      <c r="F153" s="231">
        <f t="shared" si="11"/>
        <v>98.07</v>
      </c>
      <c r="G153" s="232">
        <v>6038.03</v>
      </c>
      <c r="H153" s="233">
        <f t="shared" ref="H153:H166" si="13">IF(G153=0,"",E153/G153*100)</f>
        <v>110.97</v>
      </c>
    </row>
    <row r="154" ht="14.1" customHeight="1" spans="1:8">
      <c r="A154" s="229">
        <v>2070101</v>
      </c>
      <c r="B154" s="241" t="s">
        <v>40</v>
      </c>
      <c r="C154" s="231">
        <v>1444.61</v>
      </c>
      <c r="D154" s="231">
        <v>1444.61</v>
      </c>
      <c r="E154" s="231">
        <v>1464.13</v>
      </c>
      <c r="F154" s="231">
        <f t="shared" si="11"/>
        <v>101.35</v>
      </c>
      <c r="G154" s="232">
        <v>1256.43</v>
      </c>
      <c r="H154" s="233">
        <f t="shared" si="13"/>
        <v>116.53</v>
      </c>
    </row>
    <row r="155" ht="14.1" customHeight="1" spans="1:8">
      <c r="A155" s="229">
        <v>2070102</v>
      </c>
      <c r="B155" s="241" t="s">
        <v>41</v>
      </c>
      <c r="C155" s="231">
        <v>81.9</v>
      </c>
      <c r="D155" s="231">
        <v>81.9</v>
      </c>
      <c r="E155" s="231">
        <v>81.39</v>
      </c>
      <c r="F155" s="231">
        <f t="shared" si="11"/>
        <v>99.38</v>
      </c>
      <c r="G155" s="232">
        <v>85.89</v>
      </c>
      <c r="H155" s="233">
        <f t="shared" si="13"/>
        <v>94.76</v>
      </c>
    </row>
    <row r="156" ht="14.1" customHeight="1" spans="1:8">
      <c r="A156" s="229">
        <v>2070104</v>
      </c>
      <c r="B156" s="241" t="s">
        <v>140</v>
      </c>
      <c r="C156" s="231">
        <v>698.4</v>
      </c>
      <c r="D156" s="231">
        <v>698.4</v>
      </c>
      <c r="E156" s="231">
        <v>688.97</v>
      </c>
      <c r="F156" s="231">
        <f t="shared" si="11"/>
        <v>98.65</v>
      </c>
      <c r="G156" s="232">
        <v>596.23</v>
      </c>
      <c r="H156" s="233">
        <f t="shared" si="13"/>
        <v>115.55</v>
      </c>
    </row>
    <row r="157" ht="14.1" customHeight="1" spans="1:8">
      <c r="A157" s="229">
        <v>2070105</v>
      </c>
      <c r="B157" s="241" t="s">
        <v>141</v>
      </c>
      <c r="C157" s="231">
        <v>947.08</v>
      </c>
      <c r="D157" s="231">
        <v>947.08</v>
      </c>
      <c r="E157" s="231">
        <v>954.95</v>
      </c>
      <c r="F157" s="231">
        <f t="shared" si="11"/>
        <v>100.83</v>
      </c>
      <c r="G157" s="232">
        <v>805.8</v>
      </c>
      <c r="H157" s="233">
        <f t="shared" si="13"/>
        <v>118.51</v>
      </c>
    </row>
    <row r="158" ht="14.1" customHeight="1" spans="1:8">
      <c r="A158" s="229">
        <v>2070109</v>
      </c>
      <c r="B158" s="241" t="s">
        <v>142</v>
      </c>
      <c r="C158" s="231">
        <v>3265.5</v>
      </c>
      <c r="D158" s="231">
        <v>3265.5</v>
      </c>
      <c r="E158" s="231">
        <v>3129.06</v>
      </c>
      <c r="F158" s="231">
        <f t="shared" si="11"/>
        <v>95.82</v>
      </c>
      <c r="G158" s="232">
        <v>2911.1</v>
      </c>
      <c r="H158" s="233">
        <f t="shared" si="13"/>
        <v>107.49</v>
      </c>
    </row>
    <row r="159" ht="14.1" customHeight="1" spans="1:8">
      <c r="A159" s="229">
        <v>2070110</v>
      </c>
      <c r="B159" s="241" t="s">
        <v>143</v>
      </c>
      <c r="C159" s="231">
        <v>26</v>
      </c>
      <c r="D159" s="231">
        <v>26</v>
      </c>
      <c r="E159" s="231">
        <v>26</v>
      </c>
      <c r="F159" s="231">
        <f t="shared" si="11"/>
        <v>100</v>
      </c>
      <c r="G159" s="232">
        <v>29.82</v>
      </c>
      <c r="H159" s="233">
        <f t="shared" si="13"/>
        <v>87.19</v>
      </c>
    </row>
    <row r="160" ht="14.1" customHeight="1" spans="1:8">
      <c r="A160" s="229">
        <v>2070112</v>
      </c>
      <c r="B160" s="241" t="s">
        <v>144</v>
      </c>
      <c r="C160" s="231">
        <v>10</v>
      </c>
      <c r="D160" s="231">
        <v>10</v>
      </c>
      <c r="E160" s="231">
        <v>10</v>
      </c>
      <c r="F160" s="231">
        <f t="shared" si="11"/>
        <v>100</v>
      </c>
      <c r="G160" s="232">
        <v>10</v>
      </c>
      <c r="H160" s="233">
        <f t="shared" si="13"/>
        <v>100</v>
      </c>
    </row>
    <row r="161" ht="14.1" customHeight="1" spans="1:8">
      <c r="A161" s="229">
        <v>2070113</v>
      </c>
      <c r="B161" s="241" t="s">
        <v>145</v>
      </c>
      <c r="C161" s="231">
        <v>150</v>
      </c>
      <c r="D161" s="231">
        <v>150</v>
      </c>
      <c r="E161" s="231">
        <v>160.82</v>
      </c>
      <c r="F161" s="231">
        <f t="shared" si="11"/>
        <v>107.21</v>
      </c>
      <c r="G161" s="232">
        <v>170.52</v>
      </c>
      <c r="H161" s="233">
        <f t="shared" si="13"/>
        <v>94.31</v>
      </c>
    </row>
    <row r="162" s="215" customFormat="1" ht="14.1" customHeight="1" spans="1:191">
      <c r="A162" s="229">
        <v>2070114</v>
      </c>
      <c r="B162" s="241" t="s">
        <v>146</v>
      </c>
      <c r="C162" s="231">
        <v>8</v>
      </c>
      <c r="D162" s="231">
        <v>8</v>
      </c>
      <c r="E162" s="231">
        <v>6.42</v>
      </c>
      <c r="F162" s="231">
        <f t="shared" si="11"/>
        <v>80.25</v>
      </c>
      <c r="G162" s="232">
        <v>9.6</v>
      </c>
      <c r="H162" s="233">
        <f t="shared" si="13"/>
        <v>66.88</v>
      </c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13"/>
      <c r="DB162" s="213"/>
      <c r="DC162" s="213"/>
      <c r="DD162" s="213"/>
      <c r="DE162" s="213"/>
      <c r="DF162" s="213"/>
      <c r="DG162" s="213"/>
      <c r="DH162" s="213"/>
      <c r="DI162" s="213"/>
      <c r="DJ162" s="213"/>
      <c r="DK162" s="213"/>
      <c r="DL162" s="213"/>
      <c r="DM162" s="213"/>
      <c r="DN162" s="213"/>
      <c r="DO162" s="213"/>
      <c r="DP162" s="213"/>
      <c r="DQ162" s="213"/>
      <c r="DR162" s="213"/>
      <c r="DS162" s="213"/>
      <c r="DT162" s="213"/>
      <c r="DU162" s="213"/>
      <c r="DV162" s="213"/>
      <c r="DW162" s="213"/>
      <c r="DX162" s="213"/>
      <c r="DY162" s="213"/>
      <c r="DZ162" s="213"/>
      <c r="EA162" s="213"/>
      <c r="EB162" s="213"/>
      <c r="EC162" s="213"/>
      <c r="ED162" s="213"/>
      <c r="EE162" s="213"/>
      <c r="EF162" s="213"/>
      <c r="EG162" s="213"/>
      <c r="EH162" s="213"/>
      <c r="EI162" s="213"/>
      <c r="EJ162" s="213"/>
      <c r="EK162" s="213"/>
      <c r="EL162" s="213"/>
      <c r="EM162" s="213"/>
      <c r="EN162" s="213"/>
      <c r="EO162" s="213"/>
      <c r="EP162" s="213"/>
      <c r="EQ162" s="213"/>
      <c r="ER162" s="213"/>
      <c r="ES162" s="213"/>
      <c r="ET162" s="213"/>
      <c r="EU162" s="213"/>
      <c r="EV162" s="213"/>
      <c r="EW162" s="213"/>
      <c r="EX162" s="213"/>
      <c r="EY162" s="213"/>
      <c r="EZ162" s="213"/>
      <c r="FA162" s="213"/>
      <c r="FB162" s="213"/>
      <c r="FC162" s="213"/>
      <c r="FD162" s="213"/>
      <c r="FE162" s="213"/>
      <c r="FF162" s="213"/>
      <c r="FG162" s="213"/>
      <c r="FH162" s="213"/>
      <c r="FI162" s="213"/>
      <c r="FJ162" s="213"/>
      <c r="FK162" s="213"/>
      <c r="FL162" s="213"/>
      <c r="FM162" s="213"/>
      <c r="FN162" s="213"/>
      <c r="FO162" s="213"/>
      <c r="FP162" s="213"/>
      <c r="FQ162" s="213"/>
      <c r="FR162" s="213"/>
      <c r="FS162" s="213"/>
      <c r="FT162" s="213"/>
      <c r="FU162" s="213"/>
      <c r="FV162" s="213"/>
      <c r="FW162" s="213"/>
      <c r="FX162" s="213"/>
      <c r="FY162" s="213"/>
      <c r="FZ162" s="213"/>
      <c r="GA162" s="213"/>
      <c r="GB162" s="213"/>
      <c r="GC162" s="213"/>
      <c r="GD162" s="213"/>
      <c r="GE162" s="213"/>
      <c r="GF162" s="213"/>
      <c r="GG162" s="213"/>
      <c r="GH162" s="213"/>
      <c r="GI162" s="213"/>
    </row>
    <row r="163" ht="14.1" customHeight="1" spans="1:8">
      <c r="A163" s="229">
        <v>2070199</v>
      </c>
      <c r="B163" s="241" t="s">
        <v>147</v>
      </c>
      <c r="C163" s="231">
        <v>201</v>
      </c>
      <c r="D163" s="231">
        <v>201</v>
      </c>
      <c r="E163" s="231">
        <v>178.96</v>
      </c>
      <c r="F163" s="231">
        <f t="shared" si="11"/>
        <v>89.03</v>
      </c>
      <c r="G163" s="232">
        <v>162.65</v>
      </c>
      <c r="H163" s="233">
        <f t="shared" si="13"/>
        <v>110.03</v>
      </c>
    </row>
    <row r="164" ht="14.1" customHeight="1" spans="1:8">
      <c r="A164" s="229">
        <v>20702</v>
      </c>
      <c r="B164" s="241" t="s">
        <v>148</v>
      </c>
      <c r="C164" s="231">
        <v>89.44</v>
      </c>
      <c r="D164" s="231">
        <v>89.44</v>
      </c>
      <c r="E164" s="231">
        <v>95.86</v>
      </c>
      <c r="F164" s="231">
        <f t="shared" si="11"/>
        <v>107.18</v>
      </c>
      <c r="G164" s="232">
        <v>62.94</v>
      </c>
      <c r="H164" s="233">
        <f t="shared" si="13"/>
        <v>152.3</v>
      </c>
    </row>
    <row r="165" ht="14.1" customHeight="1" spans="1:8">
      <c r="A165" s="229">
        <v>2070204</v>
      </c>
      <c r="B165" s="241" t="s">
        <v>149</v>
      </c>
      <c r="C165" s="231">
        <v>89.44</v>
      </c>
      <c r="D165" s="231">
        <v>89.44</v>
      </c>
      <c r="E165" s="231">
        <v>95.86</v>
      </c>
      <c r="F165" s="231">
        <f t="shared" si="11"/>
        <v>107.18</v>
      </c>
      <c r="G165" s="232">
        <v>62.94</v>
      </c>
      <c r="H165" s="233">
        <f t="shared" si="13"/>
        <v>152.3</v>
      </c>
    </row>
    <row r="166" s="213" customFormat="1" ht="14.1" customHeight="1" spans="1:8">
      <c r="A166" s="229">
        <v>20703</v>
      </c>
      <c r="B166" s="241" t="s">
        <v>150</v>
      </c>
      <c r="C166" s="231">
        <v>267.68</v>
      </c>
      <c r="D166" s="231">
        <v>267.68</v>
      </c>
      <c r="E166" s="231">
        <v>237.61</v>
      </c>
      <c r="F166" s="231">
        <f t="shared" si="11"/>
        <v>88.77</v>
      </c>
      <c r="G166" s="232">
        <v>319.04</v>
      </c>
      <c r="H166" s="233">
        <f t="shared" si="13"/>
        <v>74.48</v>
      </c>
    </row>
    <row r="167" ht="14.1" customHeight="1" spans="1:8">
      <c r="A167" s="229">
        <v>2070302</v>
      </c>
      <c r="B167" s="241" t="s">
        <v>41</v>
      </c>
      <c r="C167" s="231"/>
      <c r="D167" s="231"/>
      <c r="E167" s="231"/>
      <c r="F167" s="231"/>
      <c r="G167" s="232">
        <v>6.3</v>
      </c>
      <c r="H167" s="233"/>
    </row>
    <row r="168" ht="14.1" customHeight="1" spans="1:8">
      <c r="A168" s="229">
        <v>2070308</v>
      </c>
      <c r="B168" s="241" t="s">
        <v>151</v>
      </c>
      <c r="C168" s="231">
        <v>267.68</v>
      </c>
      <c r="D168" s="231">
        <v>267.68</v>
      </c>
      <c r="E168" s="231">
        <v>237.61</v>
      </c>
      <c r="F168" s="231">
        <f t="shared" ref="F168:F213" si="14">IF(D168=0,"",E168/D168*100)</f>
        <v>88.77</v>
      </c>
      <c r="G168" s="232">
        <v>312.74</v>
      </c>
      <c r="H168" s="233">
        <f t="shared" ref="H168:H199" si="15">IF(G168=0,"",E168/G168*100)</f>
        <v>75.98</v>
      </c>
    </row>
    <row r="169" ht="14.1" customHeight="1" spans="1:8">
      <c r="A169" s="229">
        <v>20706</v>
      </c>
      <c r="B169" s="241" t="s">
        <v>152</v>
      </c>
      <c r="C169" s="231">
        <v>360</v>
      </c>
      <c r="D169" s="231">
        <v>360</v>
      </c>
      <c r="E169" s="231">
        <v>324.12</v>
      </c>
      <c r="F169" s="231">
        <f t="shared" si="14"/>
        <v>90.03</v>
      </c>
      <c r="G169" s="232">
        <v>301.79</v>
      </c>
      <c r="H169" s="233">
        <f t="shared" si="15"/>
        <v>107.4</v>
      </c>
    </row>
    <row r="170" ht="14.1" customHeight="1" spans="1:8">
      <c r="A170" s="229">
        <v>2070604</v>
      </c>
      <c r="B170" s="241" t="s">
        <v>153</v>
      </c>
      <c r="C170" s="231">
        <v>360</v>
      </c>
      <c r="D170" s="231">
        <v>360</v>
      </c>
      <c r="E170" s="231">
        <v>324.12</v>
      </c>
      <c r="F170" s="231">
        <f t="shared" si="14"/>
        <v>90.03</v>
      </c>
      <c r="G170" s="232">
        <v>301.79</v>
      </c>
      <c r="H170" s="233">
        <f t="shared" si="15"/>
        <v>107.4</v>
      </c>
    </row>
    <row r="171" ht="14.1" customHeight="1" spans="1:8">
      <c r="A171" s="229">
        <v>20708</v>
      </c>
      <c r="B171" s="241" t="s">
        <v>154</v>
      </c>
      <c r="C171" s="231">
        <v>449</v>
      </c>
      <c r="D171" s="231">
        <v>449</v>
      </c>
      <c r="E171" s="231">
        <v>468.62</v>
      </c>
      <c r="F171" s="231">
        <f t="shared" si="14"/>
        <v>104.37</v>
      </c>
      <c r="G171" s="232">
        <v>179.23</v>
      </c>
      <c r="H171" s="233">
        <f t="shared" si="15"/>
        <v>261.46</v>
      </c>
    </row>
    <row r="172" ht="14.1" customHeight="1" spans="1:8">
      <c r="A172" s="229">
        <v>2070804</v>
      </c>
      <c r="B172" s="241" t="s">
        <v>155</v>
      </c>
      <c r="C172" s="231">
        <v>259</v>
      </c>
      <c r="D172" s="231">
        <v>259</v>
      </c>
      <c r="E172" s="231">
        <v>245.11</v>
      </c>
      <c r="F172" s="231">
        <f t="shared" si="14"/>
        <v>94.64</v>
      </c>
      <c r="G172" s="232">
        <v>179.23</v>
      </c>
      <c r="H172" s="233">
        <f t="shared" si="15"/>
        <v>136.76</v>
      </c>
    </row>
    <row r="173" ht="14.1" customHeight="1" spans="1:8">
      <c r="A173" s="229">
        <v>2070899</v>
      </c>
      <c r="B173" s="241" t="s">
        <v>364</v>
      </c>
      <c r="C173" s="231">
        <v>190</v>
      </c>
      <c r="D173" s="231">
        <v>190</v>
      </c>
      <c r="E173" s="231">
        <v>223.51</v>
      </c>
      <c r="F173" s="231">
        <f t="shared" si="14"/>
        <v>117.64</v>
      </c>
      <c r="G173" s="232"/>
      <c r="H173" s="233" t="str">
        <f t="shared" si="15"/>
        <v/>
      </c>
    </row>
    <row r="174" s="215" customFormat="1" ht="14.1" customHeight="1" spans="1:191">
      <c r="A174" s="229">
        <v>20799</v>
      </c>
      <c r="B174" s="230" t="s">
        <v>157</v>
      </c>
      <c r="C174" s="231">
        <v>1971.66</v>
      </c>
      <c r="D174" s="231">
        <v>1971.66</v>
      </c>
      <c r="E174" s="231">
        <v>1959.68</v>
      </c>
      <c r="F174" s="231">
        <f t="shared" si="14"/>
        <v>99.39</v>
      </c>
      <c r="G174" s="232">
        <v>1896.72</v>
      </c>
      <c r="H174" s="233">
        <f t="shared" si="15"/>
        <v>103.32</v>
      </c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3"/>
      <c r="CH174" s="213"/>
      <c r="CI174" s="213"/>
      <c r="CJ174" s="213"/>
      <c r="CK174" s="213"/>
      <c r="CL174" s="213"/>
      <c r="CM174" s="213"/>
      <c r="CN174" s="213"/>
      <c r="CO174" s="213"/>
      <c r="CP174" s="213"/>
      <c r="CQ174" s="213"/>
      <c r="CR174" s="213"/>
      <c r="CS174" s="213"/>
      <c r="CT174" s="213"/>
      <c r="CU174" s="213"/>
      <c r="CV174" s="213"/>
      <c r="CW174" s="213"/>
      <c r="CX174" s="213"/>
      <c r="CY174" s="213"/>
      <c r="CZ174" s="213"/>
      <c r="DA174" s="213"/>
      <c r="DB174" s="213"/>
      <c r="DC174" s="213"/>
      <c r="DD174" s="213"/>
      <c r="DE174" s="213"/>
      <c r="DF174" s="213"/>
      <c r="DG174" s="213"/>
      <c r="DH174" s="213"/>
      <c r="DI174" s="213"/>
      <c r="DJ174" s="213"/>
      <c r="DK174" s="213"/>
      <c r="DL174" s="213"/>
      <c r="DM174" s="213"/>
      <c r="DN174" s="213"/>
      <c r="DO174" s="213"/>
      <c r="DP174" s="213"/>
      <c r="DQ174" s="213"/>
      <c r="DR174" s="213"/>
      <c r="DS174" s="213"/>
      <c r="DT174" s="213"/>
      <c r="DU174" s="213"/>
      <c r="DV174" s="213"/>
      <c r="DW174" s="213"/>
      <c r="DX174" s="213"/>
      <c r="DY174" s="213"/>
      <c r="DZ174" s="213"/>
      <c r="EA174" s="213"/>
      <c r="EB174" s="213"/>
      <c r="EC174" s="213"/>
      <c r="ED174" s="213"/>
      <c r="EE174" s="213"/>
      <c r="EF174" s="213"/>
      <c r="EG174" s="213"/>
      <c r="EH174" s="213"/>
      <c r="EI174" s="213"/>
      <c r="EJ174" s="213"/>
      <c r="EK174" s="213"/>
      <c r="EL174" s="213"/>
      <c r="EM174" s="213"/>
      <c r="EN174" s="213"/>
      <c r="EO174" s="213"/>
      <c r="EP174" s="213"/>
      <c r="EQ174" s="213"/>
      <c r="ER174" s="213"/>
      <c r="ES174" s="213"/>
      <c r="ET174" s="213"/>
      <c r="EU174" s="213"/>
      <c r="EV174" s="213"/>
      <c r="EW174" s="213"/>
      <c r="EX174" s="213"/>
      <c r="EY174" s="213"/>
      <c r="EZ174" s="213"/>
      <c r="FA174" s="213"/>
      <c r="FB174" s="213"/>
      <c r="FC174" s="213"/>
      <c r="FD174" s="213"/>
      <c r="FE174" s="213"/>
      <c r="FF174" s="213"/>
      <c r="FG174" s="213"/>
      <c r="FH174" s="213"/>
      <c r="FI174" s="213"/>
      <c r="FJ174" s="213"/>
      <c r="FK174" s="213"/>
      <c r="FL174" s="213"/>
      <c r="FM174" s="213"/>
      <c r="FN174" s="213"/>
      <c r="FO174" s="213"/>
      <c r="FP174" s="213"/>
      <c r="FQ174" s="213"/>
      <c r="FR174" s="213"/>
      <c r="FS174" s="213"/>
      <c r="FT174" s="213"/>
      <c r="FU174" s="213"/>
      <c r="FV174" s="213"/>
      <c r="FW174" s="213"/>
      <c r="FX174" s="213"/>
      <c r="FY174" s="213"/>
      <c r="FZ174" s="213"/>
      <c r="GA174" s="213"/>
      <c r="GB174" s="213"/>
      <c r="GC174" s="213"/>
      <c r="GD174" s="213"/>
      <c r="GE174" s="213"/>
      <c r="GF174" s="213"/>
      <c r="GG174" s="213"/>
      <c r="GH174" s="213"/>
      <c r="GI174" s="213"/>
    </row>
    <row r="175" ht="14.1" customHeight="1" spans="1:8">
      <c r="A175" s="229">
        <v>2079999</v>
      </c>
      <c r="B175" s="230" t="s">
        <v>158</v>
      </c>
      <c r="C175" s="231">
        <v>1971.66</v>
      </c>
      <c r="D175" s="231">
        <v>1971.66</v>
      </c>
      <c r="E175" s="231">
        <v>1959.68</v>
      </c>
      <c r="F175" s="231">
        <f t="shared" si="14"/>
        <v>99.39</v>
      </c>
      <c r="G175" s="232">
        <v>1896.72</v>
      </c>
      <c r="H175" s="233">
        <f t="shared" si="15"/>
        <v>103.32</v>
      </c>
    </row>
    <row r="176" ht="14.1" customHeight="1" spans="1:8">
      <c r="A176" s="227">
        <v>208</v>
      </c>
      <c r="B176" s="240" t="s">
        <v>159</v>
      </c>
      <c r="C176" s="223">
        <f>115492.68+2000</f>
        <v>117492.68</v>
      </c>
      <c r="D176" s="223">
        <f>115492.68+2000</f>
        <v>117492.68</v>
      </c>
      <c r="E176" s="223">
        <v>114260.22</v>
      </c>
      <c r="F176" s="223">
        <f t="shared" si="14"/>
        <v>97.25</v>
      </c>
      <c r="G176" s="225">
        <v>113434.07</v>
      </c>
      <c r="H176" s="226">
        <f t="shared" si="15"/>
        <v>100.73</v>
      </c>
    </row>
    <row r="177" ht="14.1" customHeight="1" spans="1:8">
      <c r="A177" s="229">
        <v>20801</v>
      </c>
      <c r="B177" s="241" t="s">
        <v>160</v>
      </c>
      <c r="C177" s="231">
        <f>25500.01+2000</f>
        <v>27500.01</v>
      </c>
      <c r="D177" s="231">
        <f>25500.01+2000</f>
        <v>27500.01</v>
      </c>
      <c r="E177" s="231">
        <v>25592.69</v>
      </c>
      <c r="F177" s="231">
        <f t="shared" si="14"/>
        <v>93.06</v>
      </c>
      <c r="G177" s="232">
        <v>27484.54</v>
      </c>
      <c r="H177" s="233">
        <f t="shared" si="15"/>
        <v>93.12</v>
      </c>
    </row>
    <row r="178" ht="14.1" customHeight="1" spans="1:8">
      <c r="A178" s="229">
        <v>2080101</v>
      </c>
      <c r="B178" s="241" t="s">
        <v>40</v>
      </c>
      <c r="C178" s="231">
        <v>652.08</v>
      </c>
      <c r="D178" s="231">
        <v>652.08</v>
      </c>
      <c r="E178" s="231">
        <v>653.38</v>
      </c>
      <c r="F178" s="231">
        <f t="shared" si="14"/>
        <v>100.2</v>
      </c>
      <c r="G178" s="232">
        <v>678.8</v>
      </c>
      <c r="H178" s="233">
        <f t="shared" si="15"/>
        <v>96.26</v>
      </c>
    </row>
    <row r="179" ht="14.1" customHeight="1" spans="1:8">
      <c r="A179" s="229">
        <v>2080102</v>
      </c>
      <c r="B179" s="241" t="s">
        <v>41</v>
      </c>
      <c r="C179" s="231">
        <v>4912.37</v>
      </c>
      <c r="D179" s="231">
        <v>4912.37</v>
      </c>
      <c r="E179" s="231">
        <v>4787.57</v>
      </c>
      <c r="F179" s="231">
        <f t="shared" si="14"/>
        <v>97.46</v>
      </c>
      <c r="G179" s="232">
        <v>8861</v>
      </c>
      <c r="H179" s="233">
        <f t="shared" si="15"/>
        <v>54.03</v>
      </c>
    </row>
    <row r="180" ht="14.1" customHeight="1" spans="1:8">
      <c r="A180" s="229">
        <v>2080104</v>
      </c>
      <c r="B180" s="241" t="s">
        <v>161</v>
      </c>
      <c r="C180" s="231">
        <v>462.58</v>
      </c>
      <c r="D180" s="231">
        <v>462.58</v>
      </c>
      <c r="E180" s="231">
        <v>448.23</v>
      </c>
      <c r="F180" s="231">
        <f t="shared" si="14"/>
        <v>96.9</v>
      </c>
      <c r="G180" s="232">
        <v>363.97</v>
      </c>
      <c r="H180" s="233">
        <f t="shared" si="15"/>
        <v>123.15</v>
      </c>
    </row>
    <row r="181" ht="14.1" customHeight="1" spans="1:8">
      <c r="A181" s="229">
        <v>2080105</v>
      </c>
      <c r="B181" s="241" t="s">
        <v>162</v>
      </c>
      <c r="C181" s="231">
        <v>766.52</v>
      </c>
      <c r="D181" s="231">
        <v>766.52</v>
      </c>
      <c r="E181" s="231">
        <v>765.78</v>
      </c>
      <c r="F181" s="231">
        <f t="shared" si="14"/>
        <v>99.9</v>
      </c>
      <c r="G181" s="232">
        <v>721.54</v>
      </c>
      <c r="H181" s="233">
        <f t="shared" si="15"/>
        <v>106.13</v>
      </c>
    </row>
    <row r="182" ht="14.1" customHeight="1" spans="1:8">
      <c r="A182" s="229">
        <v>2080106</v>
      </c>
      <c r="B182" s="241" t="s">
        <v>163</v>
      </c>
      <c r="C182" s="231">
        <v>1223.33</v>
      </c>
      <c r="D182" s="231">
        <v>1223.33</v>
      </c>
      <c r="E182" s="231">
        <v>1147.9</v>
      </c>
      <c r="F182" s="231">
        <f t="shared" si="14"/>
        <v>93.83</v>
      </c>
      <c r="G182" s="232">
        <v>1094.06</v>
      </c>
      <c r="H182" s="233">
        <f t="shared" si="15"/>
        <v>104.92</v>
      </c>
    </row>
    <row r="183" ht="14.1" customHeight="1" spans="1:8">
      <c r="A183" s="229">
        <v>2080107</v>
      </c>
      <c r="B183" s="241" t="s">
        <v>164</v>
      </c>
      <c r="C183" s="231">
        <v>85</v>
      </c>
      <c r="D183" s="231">
        <v>85</v>
      </c>
      <c r="E183" s="231">
        <v>81.82</v>
      </c>
      <c r="F183" s="231">
        <f t="shared" si="14"/>
        <v>96.26</v>
      </c>
      <c r="G183" s="232"/>
      <c r="H183" s="233" t="str">
        <f t="shared" si="15"/>
        <v/>
      </c>
    </row>
    <row r="184" ht="14.1" customHeight="1" spans="1:8">
      <c r="A184" s="229">
        <v>2080109</v>
      </c>
      <c r="B184" s="241" t="s">
        <v>165</v>
      </c>
      <c r="C184" s="231">
        <v>298.14</v>
      </c>
      <c r="D184" s="231">
        <v>298.14</v>
      </c>
      <c r="E184" s="231">
        <v>342.48</v>
      </c>
      <c r="F184" s="231">
        <f t="shared" si="14"/>
        <v>114.87</v>
      </c>
      <c r="G184" s="232">
        <v>363.64</v>
      </c>
      <c r="H184" s="233">
        <f t="shared" si="15"/>
        <v>94.18</v>
      </c>
    </row>
    <row r="185" s="213" customFormat="1" ht="14.1" customHeight="1" spans="1:8">
      <c r="A185" s="229">
        <v>2080112</v>
      </c>
      <c r="B185" s="241" t="s">
        <v>166</v>
      </c>
      <c r="C185" s="231">
        <v>100</v>
      </c>
      <c r="D185" s="231">
        <v>100</v>
      </c>
      <c r="E185" s="231">
        <v>100</v>
      </c>
      <c r="F185" s="231">
        <f t="shared" si="14"/>
        <v>100</v>
      </c>
      <c r="G185" s="232">
        <v>54.98</v>
      </c>
      <c r="H185" s="233">
        <f t="shared" si="15"/>
        <v>181.88</v>
      </c>
    </row>
    <row r="186" ht="14.1" customHeight="1" spans="1:8">
      <c r="A186" s="229">
        <v>2080199</v>
      </c>
      <c r="B186" s="241" t="s">
        <v>167</v>
      </c>
      <c r="C186" s="231">
        <f>17000+2000</f>
        <v>19000</v>
      </c>
      <c r="D186" s="231">
        <f>17000+2000</f>
        <v>19000</v>
      </c>
      <c r="E186" s="231">
        <v>17265.53</v>
      </c>
      <c r="F186" s="231">
        <f t="shared" si="14"/>
        <v>90.87</v>
      </c>
      <c r="G186" s="232">
        <v>15346.54</v>
      </c>
      <c r="H186" s="233">
        <f t="shared" si="15"/>
        <v>112.5</v>
      </c>
    </row>
    <row r="187" ht="14.1" customHeight="1" spans="1:8">
      <c r="A187" s="229">
        <v>20802</v>
      </c>
      <c r="B187" s="241" t="s">
        <v>168</v>
      </c>
      <c r="C187" s="231">
        <v>2095.23</v>
      </c>
      <c r="D187" s="231">
        <v>2095.23</v>
      </c>
      <c r="E187" s="231">
        <v>2034.1</v>
      </c>
      <c r="F187" s="231">
        <f t="shared" si="14"/>
        <v>97.08</v>
      </c>
      <c r="G187" s="232">
        <v>1780.86</v>
      </c>
      <c r="H187" s="233">
        <f t="shared" si="15"/>
        <v>114.22</v>
      </c>
    </row>
    <row r="188" ht="14.1" customHeight="1" spans="1:8">
      <c r="A188" s="229">
        <v>2080201</v>
      </c>
      <c r="B188" s="241" t="s">
        <v>40</v>
      </c>
      <c r="C188" s="231">
        <v>498.45</v>
      </c>
      <c r="D188" s="231">
        <v>498.45</v>
      </c>
      <c r="E188" s="231">
        <v>515.99</v>
      </c>
      <c r="F188" s="231">
        <f t="shared" si="14"/>
        <v>103.52</v>
      </c>
      <c r="G188" s="232">
        <v>704.36</v>
      </c>
      <c r="H188" s="233">
        <f t="shared" si="15"/>
        <v>73.26</v>
      </c>
    </row>
    <row r="189" ht="14.1" customHeight="1" spans="1:8">
      <c r="A189" s="229">
        <v>2080202</v>
      </c>
      <c r="B189" s="241" t="s">
        <v>41</v>
      </c>
      <c r="C189" s="231">
        <v>145</v>
      </c>
      <c r="D189" s="231">
        <v>145</v>
      </c>
      <c r="E189" s="231">
        <v>133</v>
      </c>
      <c r="F189" s="231">
        <f t="shared" si="14"/>
        <v>91.72</v>
      </c>
      <c r="G189" s="232">
        <v>111.64</v>
      </c>
      <c r="H189" s="233">
        <f t="shared" si="15"/>
        <v>119.13</v>
      </c>
    </row>
    <row r="190" ht="14.1" customHeight="1" spans="1:8">
      <c r="A190" s="229">
        <v>2080206</v>
      </c>
      <c r="B190" s="230" t="s">
        <v>169</v>
      </c>
      <c r="C190" s="231">
        <v>108</v>
      </c>
      <c r="D190" s="231">
        <v>108</v>
      </c>
      <c r="E190" s="231">
        <v>118.67</v>
      </c>
      <c r="F190" s="231">
        <f t="shared" si="14"/>
        <v>109.88</v>
      </c>
      <c r="G190" s="232">
        <v>103.9</v>
      </c>
      <c r="H190" s="233">
        <f t="shared" si="15"/>
        <v>114.22</v>
      </c>
    </row>
    <row r="191" ht="14.1" customHeight="1" spans="1:8">
      <c r="A191" s="229">
        <v>2080207</v>
      </c>
      <c r="B191" s="241" t="s">
        <v>170</v>
      </c>
      <c r="C191" s="231">
        <v>178.85</v>
      </c>
      <c r="D191" s="231">
        <v>178.85</v>
      </c>
      <c r="E191" s="231">
        <v>154.59</v>
      </c>
      <c r="F191" s="231">
        <f t="shared" si="14"/>
        <v>86.44</v>
      </c>
      <c r="G191" s="232">
        <v>157.44</v>
      </c>
      <c r="H191" s="233">
        <f t="shared" si="15"/>
        <v>98.19</v>
      </c>
    </row>
    <row r="192" ht="14.1" customHeight="1" spans="1:8">
      <c r="A192" s="229">
        <v>2080208</v>
      </c>
      <c r="B192" s="230" t="s">
        <v>171</v>
      </c>
      <c r="C192" s="231">
        <v>410.97</v>
      </c>
      <c r="D192" s="231">
        <v>410.97</v>
      </c>
      <c r="E192" s="231">
        <v>392.52</v>
      </c>
      <c r="F192" s="231">
        <f t="shared" si="14"/>
        <v>95.51</v>
      </c>
      <c r="G192" s="232">
        <v>246.35</v>
      </c>
      <c r="H192" s="233">
        <f t="shared" si="15"/>
        <v>159.33</v>
      </c>
    </row>
    <row r="193" ht="14.1" customHeight="1" spans="1:8">
      <c r="A193" s="229">
        <v>2080299</v>
      </c>
      <c r="B193" s="241" t="s">
        <v>172</v>
      </c>
      <c r="C193" s="231">
        <v>753.96</v>
      </c>
      <c r="D193" s="231">
        <v>753.96</v>
      </c>
      <c r="E193" s="231">
        <v>719.34</v>
      </c>
      <c r="F193" s="231">
        <f t="shared" si="14"/>
        <v>95.41</v>
      </c>
      <c r="G193" s="232">
        <v>457.17</v>
      </c>
      <c r="H193" s="233">
        <f t="shared" si="15"/>
        <v>157.35</v>
      </c>
    </row>
    <row r="194" ht="14.1" customHeight="1" spans="1:8">
      <c r="A194" s="229">
        <v>20805</v>
      </c>
      <c r="B194" s="230" t="s">
        <v>173</v>
      </c>
      <c r="C194" s="231">
        <v>26725.24</v>
      </c>
      <c r="D194" s="231">
        <v>26725.24</v>
      </c>
      <c r="E194" s="231">
        <v>27562.71</v>
      </c>
      <c r="F194" s="231">
        <f t="shared" si="14"/>
        <v>103.13</v>
      </c>
      <c r="G194" s="232">
        <v>32516.54</v>
      </c>
      <c r="H194" s="233">
        <f t="shared" si="15"/>
        <v>84.77</v>
      </c>
    </row>
    <row r="195" ht="14.1" customHeight="1" spans="1:8">
      <c r="A195" s="229">
        <v>2080501</v>
      </c>
      <c r="B195" s="230" t="s">
        <v>174</v>
      </c>
      <c r="C195" s="231">
        <v>1929.23</v>
      </c>
      <c r="D195" s="231">
        <v>1929.23</v>
      </c>
      <c r="E195" s="231">
        <v>2484.07</v>
      </c>
      <c r="F195" s="231">
        <f t="shared" si="14"/>
        <v>128.76</v>
      </c>
      <c r="G195" s="232">
        <v>2623.29</v>
      </c>
      <c r="H195" s="233">
        <f t="shared" si="15"/>
        <v>94.69</v>
      </c>
    </row>
    <row r="196" ht="14.1" customHeight="1" spans="1:8">
      <c r="A196" s="229">
        <v>2080502</v>
      </c>
      <c r="B196" s="241" t="s">
        <v>175</v>
      </c>
      <c r="C196" s="231">
        <v>3097.99</v>
      </c>
      <c r="D196" s="231">
        <v>3097.99</v>
      </c>
      <c r="E196" s="231">
        <v>3221.32</v>
      </c>
      <c r="F196" s="231">
        <f t="shared" si="14"/>
        <v>103.98</v>
      </c>
      <c r="G196" s="232">
        <v>2775.69</v>
      </c>
      <c r="H196" s="233">
        <f t="shared" si="15"/>
        <v>116.05</v>
      </c>
    </row>
    <row r="197" ht="14.1" customHeight="1" spans="1:8">
      <c r="A197" s="229">
        <v>2080503</v>
      </c>
      <c r="B197" s="241" t="s">
        <v>176</v>
      </c>
      <c r="C197" s="231">
        <v>243.75</v>
      </c>
      <c r="D197" s="231">
        <v>243.75</v>
      </c>
      <c r="E197" s="231">
        <v>244.98</v>
      </c>
      <c r="F197" s="231">
        <f t="shared" si="14"/>
        <v>100.5</v>
      </c>
      <c r="G197" s="232">
        <v>217.03</v>
      </c>
      <c r="H197" s="233">
        <f t="shared" si="15"/>
        <v>112.88</v>
      </c>
    </row>
    <row r="198" ht="14.1" customHeight="1" spans="1:8">
      <c r="A198" s="229">
        <v>2080505</v>
      </c>
      <c r="B198" s="241" t="s">
        <v>177</v>
      </c>
      <c r="C198" s="231">
        <v>14279.44</v>
      </c>
      <c r="D198" s="231">
        <v>14279.44</v>
      </c>
      <c r="E198" s="231">
        <v>14373.18</v>
      </c>
      <c r="F198" s="231">
        <f t="shared" si="14"/>
        <v>100.66</v>
      </c>
      <c r="G198" s="232">
        <v>15177.99</v>
      </c>
      <c r="H198" s="233">
        <f t="shared" si="15"/>
        <v>94.7</v>
      </c>
    </row>
    <row r="199" ht="14.1" customHeight="1" spans="1:8">
      <c r="A199" s="229">
        <v>2080506</v>
      </c>
      <c r="B199" s="241" t="s">
        <v>178</v>
      </c>
      <c r="C199" s="231">
        <v>7139.62</v>
      </c>
      <c r="D199" s="231">
        <v>7139.62</v>
      </c>
      <c r="E199" s="231">
        <v>7207.93</v>
      </c>
      <c r="F199" s="231">
        <f t="shared" si="14"/>
        <v>100.96</v>
      </c>
      <c r="G199" s="232">
        <v>6644.32</v>
      </c>
      <c r="H199" s="233">
        <f t="shared" si="15"/>
        <v>108.48</v>
      </c>
    </row>
    <row r="200" ht="14.1" customHeight="1" spans="1:8">
      <c r="A200" s="203">
        <v>2080507</v>
      </c>
      <c r="B200" s="209" t="s">
        <v>179</v>
      </c>
      <c r="C200" s="231"/>
      <c r="D200" s="231"/>
      <c r="E200" s="231"/>
      <c r="F200" s="231" t="str">
        <f t="shared" si="14"/>
        <v/>
      </c>
      <c r="G200" s="232">
        <v>5000</v>
      </c>
      <c r="H200" s="233"/>
    </row>
    <row r="201" ht="14.1" customHeight="1" spans="1:8">
      <c r="A201" s="229">
        <v>2080599</v>
      </c>
      <c r="B201" s="241" t="s">
        <v>180</v>
      </c>
      <c r="C201" s="231">
        <v>35.2</v>
      </c>
      <c r="D201" s="231">
        <v>35.2</v>
      </c>
      <c r="E201" s="231">
        <v>31.22</v>
      </c>
      <c r="F201" s="231">
        <f t="shared" si="14"/>
        <v>88.69</v>
      </c>
      <c r="G201" s="232">
        <v>78.22</v>
      </c>
      <c r="H201" s="233">
        <f t="shared" ref="H201:H213" si="16">IF(G201=0,"",E201/G201*100)</f>
        <v>39.91</v>
      </c>
    </row>
    <row r="202" ht="14.1" customHeight="1" spans="1:8">
      <c r="A202" s="229">
        <v>20807</v>
      </c>
      <c r="B202" s="241" t="s">
        <v>181</v>
      </c>
      <c r="C202" s="231">
        <v>1420</v>
      </c>
      <c r="D202" s="231">
        <v>1420</v>
      </c>
      <c r="E202" s="231">
        <v>1142.58</v>
      </c>
      <c r="F202" s="231">
        <f t="shared" si="14"/>
        <v>80.46</v>
      </c>
      <c r="G202" s="232">
        <v>1473.9</v>
      </c>
      <c r="H202" s="233">
        <f t="shared" si="16"/>
        <v>77.52</v>
      </c>
    </row>
    <row r="203" ht="14.1" customHeight="1" spans="1:8">
      <c r="A203" s="229">
        <v>2080704</v>
      </c>
      <c r="B203" s="241" t="s">
        <v>182</v>
      </c>
      <c r="C203" s="231">
        <v>420</v>
      </c>
      <c r="D203" s="231">
        <v>420</v>
      </c>
      <c r="E203" s="231">
        <v>251.49</v>
      </c>
      <c r="F203" s="231">
        <f t="shared" si="14"/>
        <v>59.88</v>
      </c>
      <c r="G203" s="232">
        <v>360.08</v>
      </c>
      <c r="H203" s="233">
        <f t="shared" si="16"/>
        <v>69.84</v>
      </c>
    </row>
    <row r="204" ht="14.1" customHeight="1" spans="1:8">
      <c r="A204" s="229">
        <v>2080705</v>
      </c>
      <c r="B204" s="241" t="s">
        <v>183</v>
      </c>
      <c r="C204" s="231">
        <v>1000</v>
      </c>
      <c r="D204" s="231">
        <v>1000</v>
      </c>
      <c r="E204" s="231">
        <v>891.09</v>
      </c>
      <c r="F204" s="231">
        <f t="shared" si="14"/>
        <v>89.11</v>
      </c>
      <c r="G204" s="232">
        <v>1113.82</v>
      </c>
      <c r="H204" s="233">
        <f t="shared" si="16"/>
        <v>80</v>
      </c>
    </row>
    <row r="205" ht="14.1" customHeight="1" spans="1:8">
      <c r="A205" s="229">
        <v>20808</v>
      </c>
      <c r="B205" s="241" t="s">
        <v>185</v>
      </c>
      <c r="C205" s="231">
        <v>4000</v>
      </c>
      <c r="D205" s="231">
        <v>4000</v>
      </c>
      <c r="E205" s="231">
        <v>3998.38</v>
      </c>
      <c r="F205" s="231">
        <f t="shared" si="14"/>
        <v>99.96</v>
      </c>
      <c r="G205" s="232">
        <v>3824.08</v>
      </c>
      <c r="H205" s="233">
        <f t="shared" si="16"/>
        <v>104.56</v>
      </c>
    </row>
    <row r="206" ht="14.1" customHeight="1" spans="1:8">
      <c r="A206" s="229">
        <v>2080801</v>
      </c>
      <c r="B206" s="241" t="s">
        <v>186</v>
      </c>
      <c r="C206" s="231">
        <v>1000</v>
      </c>
      <c r="D206" s="231">
        <v>1000</v>
      </c>
      <c r="E206" s="231">
        <v>998.57</v>
      </c>
      <c r="F206" s="231">
        <f t="shared" si="14"/>
        <v>99.86</v>
      </c>
      <c r="G206" s="232">
        <v>985.04</v>
      </c>
      <c r="H206" s="233">
        <f t="shared" si="16"/>
        <v>101.37</v>
      </c>
    </row>
    <row r="207" ht="14.1" customHeight="1" spans="1:8">
      <c r="A207" s="229">
        <v>2080802</v>
      </c>
      <c r="B207" s="241" t="s">
        <v>187</v>
      </c>
      <c r="C207" s="231">
        <v>1600</v>
      </c>
      <c r="D207" s="231">
        <v>1600</v>
      </c>
      <c r="E207" s="231">
        <v>1600</v>
      </c>
      <c r="F207" s="231">
        <f t="shared" si="14"/>
        <v>100</v>
      </c>
      <c r="G207" s="232">
        <v>1470</v>
      </c>
      <c r="H207" s="233">
        <f t="shared" si="16"/>
        <v>108.84</v>
      </c>
    </row>
    <row r="208" ht="14.1" customHeight="1" spans="1:8">
      <c r="A208" s="229">
        <v>2080805</v>
      </c>
      <c r="B208" s="241" t="s">
        <v>188</v>
      </c>
      <c r="C208" s="231">
        <v>1200</v>
      </c>
      <c r="D208" s="231">
        <v>1200</v>
      </c>
      <c r="E208" s="231">
        <v>1199.81</v>
      </c>
      <c r="F208" s="231">
        <f t="shared" si="14"/>
        <v>99.98</v>
      </c>
      <c r="G208" s="232">
        <v>1169.04</v>
      </c>
      <c r="H208" s="233">
        <f t="shared" si="16"/>
        <v>102.63</v>
      </c>
    </row>
    <row r="209" ht="14.1" customHeight="1" spans="1:8">
      <c r="A209" s="229">
        <v>2080899</v>
      </c>
      <c r="B209" s="241" t="s">
        <v>189</v>
      </c>
      <c r="C209" s="231">
        <v>200</v>
      </c>
      <c r="D209" s="231">
        <v>200</v>
      </c>
      <c r="E209" s="231">
        <v>200</v>
      </c>
      <c r="F209" s="231">
        <f t="shared" si="14"/>
        <v>100</v>
      </c>
      <c r="G209" s="232">
        <v>200</v>
      </c>
      <c r="H209" s="233">
        <f t="shared" si="16"/>
        <v>100</v>
      </c>
    </row>
    <row r="210" ht="14.1" customHeight="1" spans="1:8">
      <c r="A210" s="229">
        <v>20809</v>
      </c>
      <c r="B210" s="241" t="s">
        <v>190</v>
      </c>
      <c r="C210" s="231">
        <v>1930</v>
      </c>
      <c r="D210" s="231">
        <v>1930</v>
      </c>
      <c r="E210" s="231">
        <v>1931.88</v>
      </c>
      <c r="F210" s="231">
        <f t="shared" si="14"/>
        <v>100.1</v>
      </c>
      <c r="G210" s="232">
        <v>1681.81</v>
      </c>
      <c r="H210" s="233">
        <f t="shared" si="16"/>
        <v>114.87</v>
      </c>
    </row>
    <row r="211" ht="14.1" customHeight="1" spans="1:8">
      <c r="A211" s="229">
        <v>2080901</v>
      </c>
      <c r="B211" s="241" t="s">
        <v>191</v>
      </c>
      <c r="C211" s="231">
        <v>923</v>
      </c>
      <c r="D211" s="231">
        <v>923</v>
      </c>
      <c r="E211" s="231">
        <v>924.88</v>
      </c>
      <c r="F211" s="231">
        <f t="shared" si="14"/>
        <v>100.2</v>
      </c>
      <c r="G211" s="232">
        <v>922.36</v>
      </c>
      <c r="H211" s="233">
        <f t="shared" si="16"/>
        <v>100.27</v>
      </c>
    </row>
    <row r="212" ht="14.1" customHeight="1" spans="1:8">
      <c r="A212" s="229">
        <v>2080902</v>
      </c>
      <c r="B212" s="241" t="s">
        <v>192</v>
      </c>
      <c r="C212" s="231">
        <f>790</f>
        <v>790</v>
      </c>
      <c r="D212" s="231">
        <f>790</f>
        <v>790</v>
      </c>
      <c r="E212" s="231">
        <v>790</v>
      </c>
      <c r="F212" s="231">
        <f t="shared" si="14"/>
        <v>100</v>
      </c>
      <c r="G212" s="232">
        <v>511.67</v>
      </c>
      <c r="H212" s="233">
        <f t="shared" si="16"/>
        <v>154.4</v>
      </c>
    </row>
    <row r="213" ht="14.1" customHeight="1" spans="1:8">
      <c r="A213" s="229">
        <v>2080904</v>
      </c>
      <c r="B213" s="241" t="s">
        <v>193</v>
      </c>
      <c r="C213" s="231">
        <v>217</v>
      </c>
      <c r="D213" s="231">
        <v>217</v>
      </c>
      <c r="E213" s="231">
        <v>217</v>
      </c>
      <c r="F213" s="231">
        <f t="shared" si="14"/>
        <v>100</v>
      </c>
      <c r="G213" s="232">
        <v>217</v>
      </c>
      <c r="H213" s="233">
        <f t="shared" si="16"/>
        <v>100</v>
      </c>
    </row>
    <row r="214" ht="14.1" customHeight="1" spans="1:8">
      <c r="A214" s="229">
        <v>2080999</v>
      </c>
      <c r="B214" s="241" t="s">
        <v>365</v>
      </c>
      <c r="C214" s="231"/>
      <c r="D214" s="231"/>
      <c r="E214" s="231"/>
      <c r="F214" s="231"/>
      <c r="G214" s="232">
        <v>30.77</v>
      </c>
      <c r="H214" s="233"/>
    </row>
    <row r="215" s="188" customFormat="1" ht="14.1" customHeight="1" spans="1:8">
      <c r="A215" s="229">
        <v>20810</v>
      </c>
      <c r="B215" s="241" t="s">
        <v>195</v>
      </c>
      <c r="C215" s="231">
        <v>1884.06</v>
      </c>
      <c r="D215" s="231">
        <v>1884.06</v>
      </c>
      <c r="E215" s="231">
        <v>2684.41</v>
      </c>
      <c r="F215" s="231">
        <f t="shared" ref="F215:F278" si="17">IF(D215=0,"",E215/D215*100)</f>
        <v>142.48</v>
      </c>
      <c r="G215" s="232">
        <v>3523.57</v>
      </c>
      <c r="H215" s="233">
        <f t="shared" ref="H215:H264" si="18">IF(G215=0,"",E215/G215*100)</f>
        <v>76.18</v>
      </c>
    </row>
    <row r="216" ht="14.1" customHeight="1" spans="1:8">
      <c r="A216" s="229">
        <v>2081002</v>
      </c>
      <c r="B216" s="241" t="s">
        <v>196</v>
      </c>
      <c r="C216" s="231">
        <v>1522.2</v>
      </c>
      <c r="D216" s="231">
        <v>1522.2</v>
      </c>
      <c r="E216" s="231">
        <v>2387.93</v>
      </c>
      <c r="F216" s="231">
        <f t="shared" si="17"/>
        <v>156.87</v>
      </c>
      <c r="G216" s="232">
        <v>3295.5</v>
      </c>
      <c r="H216" s="233">
        <f t="shared" si="18"/>
        <v>72.46</v>
      </c>
    </row>
    <row r="217" ht="14.1" customHeight="1" spans="1:8">
      <c r="A217" s="229">
        <v>2081004</v>
      </c>
      <c r="B217" s="241" t="s">
        <v>197</v>
      </c>
      <c r="C217" s="231">
        <v>95</v>
      </c>
      <c r="D217" s="231">
        <v>95</v>
      </c>
      <c r="E217" s="231">
        <v>87.61</v>
      </c>
      <c r="F217" s="231">
        <f t="shared" si="17"/>
        <v>92.22</v>
      </c>
      <c r="G217" s="232">
        <v>91.12</v>
      </c>
      <c r="H217" s="233">
        <f t="shared" si="18"/>
        <v>96.15</v>
      </c>
    </row>
    <row r="218" ht="14.1" customHeight="1" spans="1:8">
      <c r="A218" s="229">
        <v>2081005</v>
      </c>
      <c r="B218" s="241" t="s">
        <v>198</v>
      </c>
      <c r="C218" s="231">
        <v>154.86</v>
      </c>
      <c r="D218" s="231">
        <v>154.86</v>
      </c>
      <c r="E218" s="231">
        <v>139.39</v>
      </c>
      <c r="F218" s="231">
        <f t="shared" si="17"/>
        <v>90.01</v>
      </c>
      <c r="G218" s="232">
        <v>136.94</v>
      </c>
      <c r="H218" s="233">
        <f t="shared" si="18"/>
        <v>101.79</v>
      </c>
    </row>
    <row r="219" ht="14.1" customHeight="1" spans="1:8">
      <c r="A219" s="229">
        <v>2081006</v>
      </c>
      <c r="B219" s="241" t="s">
        <v>199</v>
      </c>
      <c r="C219" s="231">
        <v>112</v>
      </c>
      <c r="D219" s="231">
        <v>112</v>
      </c>
      <c r="E219" s="231">
        <v>69.49</v>
      </c>
      <c r="F219" s="231">
        <f t="shared" si="17"/>
        <v>62.04</v>
      </c>
      <c r="G219" s="232"/>
      <c r="H219" s="233" t="str">
        <f t="shared" si="18"/>
        <v/>
      </c>
    </row>
    <row r="220" ht="14.1" customHeight="1" spans="1:8">
      <c r="A220" s="229">
        <v>20811</v>
      </c>
      <c r="B220" s="241" t="s">
        <v>200</v>
      </c>
      <c r="C220" s="231">
        <v>6082.72</v>
      </c>
      <c r="D220" s="231">
        <v>6082.72</v>
      </c>
      <c r="E220" s="231">
        <v>5949.45</v>
      </c>
      <c r="F220" s="231">
        <f t="shared" si="17"/>
        <v>97.81</v>
      </c>
      <c r="G220" s="232">
        <v>5924.46</v>
      </c>
      <c r="H220" s="233">
        <f t="shared" si="18"/>
        <v>100.42</v>
      </c>
    </row>
    <row r="221" ht="14.1" customHeight="1" spans="1:8">
      <c r="A221" s="229">
        <v>2081101</v>
      </c>
      <c r="B221" s="241" t="s">
        <v>40</v>
      </c>
      <c r="C221" s="231">
        <v>403.43</v>
      </c>
      <c r="D221" s="231">
        <v>403.43</v>
      </c>
      <c r="E221" s="231">
        <v>412.32</v>
      </c>
      <c r="F221" s="231">
        <f t="shared" si="17"/>
        <v>102.2</v>
      </c>
      <c r="G221" s="232">
        <v>359.48</v>
      </c>
      <c r="H221" s="233">
        <f t="shared" si="18"/>
        <v>114.7</v>
      </c>
    </row>
    <row r="222" ht="14.1" customHeight="1" spans="1:8">
      <c r="A222" s="229">
        <v>2081104</v>
      </c>
      <c r="B222" s="241" t="s">
        <v>201</v>
      </c>
      <c r="C222" s="231">
        <v>672.8</v>
      </c>
      <c r="D222" s="231">
        <v>672.8</v>
      </c>
      <c r="E222" s="231">
        <v>683.73</v>
      </c>
      <c r="F222" s="231">
        <f t="shared" si="17"/>
        <v>101.62</v>
      </c>
      <c r="G222" s="232">
        <v>669.17</v>
      </c>
      <c r="H222" s="233">
        <f t="shared" si="18"/>
        <v>102.18</v>
      </c>
    </row>
    <row r="223" s="213" customFormat="1" ht="14.1" customHeight="1" spans="1:8">
      <c r="A223" s="229">
        <v>2081105</v>
      </c>
      <c r="B223" s="241" t="s">
        <v>202</v>
      </c>
      <c r="C223" s="231">
        <v>23</v>
      </c>
      <c r="D223" s="231">
        <v>23</v>
      </c>
      <c r="E223" s="231">
        <v>260.67</v>
      </c>
      <c r="F223" s="231">
        <f t="shared" si="17"/>
        <v>1133.35</v>
      </c>
      <c r="G223" s="232">
        <v>40.17</v>
      </c>
      <c r="H223" s="233">
        <f t="shared" si="18"/>
        <v>648.92</v>
      </c>
    </row>
    <row r="224" ht="14.1" customHeight="1" spans="1:8">
      <c r="A224" s="229">
        <v>2081106</v>
      </c>
      <c r="B224" s="241" t="s">
        <v>203</v>
      </c>
      <c r="C224" s="231">
        <v>1</v>
      </c>
      <c r="D224" s="231">
        <v>1</v>
      </c>
      <c r="E224" s="231">
        <v>1</v>
      </c>
      <c r="F224" s="231">
        <f t="shared" si="17"/>
        <v>100</v>
      </c>
      <c r="G224" s="232">
        <v>2.7</v>
      </c>
      <c r="H224" s="233">
        <f t="shared" si="18"/>
        <v>37.04</v>
      </c>
    </row>
    <row r="225" ht="14.1" customHeight="1" spans="1:8">
      <c r="A225" s="229">
        <v>2081107</v>
      </c>
      <c r="B225" s="241" t="s">
        <v>204</v>
      </c>
      <c r="C225" s="231">
        <v>2000</v>
      </c>
      <c r="D225" s="231">
        <v>2000</v>
      </c>
      <c r="E225" s="231">
        <v>1353.06</v>
      </c>
      <c r="F225" s="231">
        <f t="shared" si="17"/>
        <v>67.65</v>
      </c>
      <c r="G225" s="232">
        <v>1665.1</v>
      </c>
      <c r="H225" s="233">
        <f t="shared" si="18"/>
        <v>81.26</v>
      </c>
    </row>
    <row r="226" ht="14.1" customHeight="1" spans="1:8">
      <c r="A226" s="229">
        <v>2081199</v>
      </c>
      <c r="B226" s="241" t="s">
        <v>205</v>
      </c>
      <c r="C226" s="231">
        <v>2982.49</v>
      </c>
      <c r="D226" s="231">
        <v>2982.49</v>
      </c>
      <c r="E226" s="231">
        <v>3238.67</v>
      </c>
      <c r="F226" s="231">
        <f t="shared" si="17"/>
        <v>108.59</v>
      </c>
      <c r="G226" s="232">
        <v>3187.86</v>
      </c>
      <c r="H226" s="233">
        <f t="shared" si="18"/>
        <v>101.59</v>
      </c>
    </row>
    <row r="227" ht="14.1" customHeight="1" spans="1:8">
      <c r="A227" s="229">
        <v>20816</v>
      </c>
      <c r="B227" s="241" t="s">
        <v>206</v>
      </c>
      <c r="C227" s="231">
        <v>203.81</v>
      </c>
      <c r="D227" s="231">
        <v>203.81</v>
      </c>
      <c r="E227" s="231">
        <v>189.36</v>
      </c>
      <c r="F227" s="231">
        <f t="shared" si="17"/>
        <v>92.91</v>
      </c>
      <c r="G227" s="232">
        <v>167.31</v>
      </c>
      <c r="H227" s="233">
        <f t="shared" si="18"/>
        <v>113.18</v>
      </c>
    </row>
    <row r="228" ht="14.1" customHeight="1" spans="1:8">
      <c r="A228" s="229">
        <v>2081601</v>
      </c>
      <c r="B228" s="241" t="s">
        <v>40</v>
      </c>
      <c r="C228" s="231">
        <v>143.01</v>
      </c>
      <c r="D228" s="231">
        <v>143.01</v>
      </c>
      <c r="E228" s="231">
        <v>137.86</v>
      </c>
      <c r="F228" s="231">
        <f t="shared" si="17"/>
        <v>96.4</v>
      </c>
      <c r="G228" s="232">
        <v>109.31</v>
      </c>
      <c r="H228" s="233">
        <f t="shared" si="18"/>
        <v>126.12</v>
      </c>
    </row>
    <row r="229" s="213" customFormat="1" ht="14.1" customHeight="1" spans="1:8">
      <c r="A229" s="229">
        <v>2081602</v>
      </c>
      <c r="B229" s="241" t="s">
        <v>41</v>
      </c>
      <c r="C229" s="231">
        <v>28</v>
      </c>
      <c r="D229" s="231">
        <v>28</v>
      </c>
      <c r="E229" s="231">
        <v>28</v>
      </c>
      <c r="F229" s="231">
        <f t="shared" si="17"/>
        <v>100</v>
      </c>
      <c r="G229" s="232">
        <v>40</v>
      </c>
      <c r="H229" s="233">
        <f t="shared" si="18"/>
        <v>70</v>
      </c>
    </row>
    <row r="230" ht="14.1" customHeight="1" spans="1:8">
      <c r="A230" s="229">
        <v>2081699</v>
      </c>
      <c r="B230" s="241" t="s">
        <v>207</v>
      </c>
      <c r="C230" s="231">
        <v>32.8</v>
      </c>
      <c r="D230" s="231">
        <v>32.8</v>
      </c>
      <c r="E230" s="231">
        <v>23.5</v>
      </c>
      <c r="F230" s="231">
        <f t="shared" si="17"/>
        <v>71.65</v>
      </c>
      <c r="G230" s="232">
        <v>18</v>
      </c>
      <c r="H230" s="233">
        <f t="shared" si="18"/>
        <v>130.56</v>
      </c>
    </row>
    <row r="231" ht="14.1" customHeight="1" spans="1:8">
      <c r="A231" s="229">
        <v>20819</v>
      </c>
      <c r="B231" s="241" t="s">
        <v>208</v>
      </c>
      <c r="C231" s="231">
        <v>5706</v>
      </c>
      <c r="D231" s="231">
        <v>5706</v>
      </c>
      <c r="E231" s="231">
        <v>4066.22</v>
      </c>
      <c r="F231" s="231">
        <f t="shared" si="17"/>
        <v>71.26</v>
      </c>
      <c r="G231" s="232">
        <v>5211.91</v>
      </c>
      <c r="H231" s="233">
        <f t="shared" si="18"/>
        <v>78.02</v>
      </c>
    </row>
    <row r="232" s="213" customFormat="1" ht="14.1" customHeight="1" spans="1:8">
      <c r="A232" s="229">
        <v>2081901</v>
      </c>
      <c r="B232" s="241" t="s">
        <v>209</v>
      </c>
      <c r="C232" s="231">
        <v>3306</v>
      </c>
      <c r="D232" s="231">
        <v>3306</v>
      </c>
      <c r="E232" s="231">
        <v>2304.75</v>
      </c>
      <c r="F232" s="231">
        <f t="shared" si="17"/>
        <v>69.71</v>
      </c>
      <c r="G232" s="232">
        <v>2985.24</v>
      </c>
      <c r="H232" s="233">
        <f t="shared" si="18"/>
        <v>77.2</v>
      </c>
    </row>
    <row r="233" ht="14.1" customHeight="1" spans="1:8">
      <c r="A233" s="229">
        <v>2081902</v>
      </c>
      <c r="B233" s="241" t="s">
        <v>210</v>
      </c>
      <c r="C233" s="231">
        <v>2400</v>
      </c>
      <c r="D233" s="231">
        <v>2400</v>
      </c>
      <c r="E233" s="231">
        <v>1761.48</v>
      </c>
      <c r="F233" s="231">
        <f t="shared" si="17"/>
        <v>73.4</v>
      </c>
      <c r="G233" s="232">
        <v>2226.67</v>
      </c>
      <c r="H233" s="233">
        <f t="shared" si="18"/>
        <v>79.11</v>
      </c>
    </row>
    <row r="234" s="213" customFormat="1" ht="14.1" customHeight="1" spans="1:8">
      <c r="A234" s="229">
        <v>20820</v>
      </c>
      <c r="B234" s="241" t="s">
        <v>211</v>
      </c>
      <c r="C234" s="231">
        <v>271.95</v>
      </c>
      <c r="D234" s="231">
        <v>271.95</v>
      </c>
      <c r="E234" s="231">
        <v>279.82</v>
      </c>
      <c r="F234" s="231">
        <f t="shared" si="17"/>
        <v>102.89</v>
      </c>
      <c r="G234" s="232">
        <v>298.06</v>
      </c>
      <c r="H234" s="233">
        <f t="shared" si="18"/>
        <v>93.88</v>
      </c>
    </row>
    <row r="235" s="215" customFormat="1" ht="14.1" customHeight="1" spans="1:191">
      <c r="A235" s="229">
        <v>2082001</v>
      </c>
      <c r="B235" s="241" t="s">
        <v>212</v>
      </c>
      <c r="C235" s="231">
        <v>260</v>
      </c>
      <c r="D235" s="231">
        <v>260</v>
      </c>
      <c r="E235" s="231">
        <v>270.35</v>
      </c>
      <c r="F235" s="231">
        <f t="shared" si="17"/>
        <v>103.98</v>
      </c>
      <c r="G235" s="232">
        <v>287.83</v>
      </c>
      <c r="H235" s="233">
        <f t="shared" si="18"/>
        <v>93.93</v>
      </c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3"/>
      <c r="BT235" s="213"/>
      <c r="BU235" s="213"/>
      <c r="BV235" s="213"/>
      <c r="BW235" s="213"/>
      <c r="BX235" s="213"/>
      <c r="BY235" s="213"/>
      <c r="BZ235" s="213"/>
      <c r="CA235" s="213"/>
      <c r="CB235" s="213"/>
      <c r="CC235" s="213"/>
      <c r="CD235" s="213"/>
      <c r="CE235" s="213"/>
      <c r="CF235" s="213"/>
      <c r="CG235" s="213"/>
      <c r="CH235" s="213"/>
      <c r="CI235" s="213"/>
      <c r="CJ235" s="213"/>
      <c r="CK235" s="213"/>
      <c r="CL235" s="213"/>
      <c r="CM235" s="213"/>
      <c r="CN235" s="213"/>
      <c r="CO235" s="213"/>
      <c r="CP235" s="213"/>
      <c r="CQ235" s="213"/>
      <c r="CR235" s="213"/>
      <c r="CS235" s="213"/>
      <c r="CT235" s="213"/>
      <c r="CU235" s="213"/>
      <c r="CV235" s="213"/>
      <c r="CW235" s="213"/>
      <c r="CX235" s="213"/>
      <c r="CY235" s="213"/>
      <c r="CZ235" s="213"/>
      <c r="DA235" s="213"/>
      <c r="DB235" s="213"/>
      <c r="DC235" s="213"/>
      <c r="DD235" s="213"/>
      <c r="DE235" s="213"/>
      <c r="DF235" s="213"/>
      <c r="DG235" s="213"/>
      <c r="DH235" s="213"/>
      <c r="DI235" s="213"/>
      <c r="DJ235" s="213"/>
      <c r="DK235" s="213"/>
      <c r="DL235" s="213"/>
      <c r="DM235" s="213"/>
      <c r="DN235" s="213"/>
      <c r="DO235" s="213"/>
      <c r="DP235" s="213"/>
      <c r="DQ235" s="213"/>
      <c r="DR235" s="213"/>
      <c r="DS235" s="213"/>
      <c r="DT235" s="213"/>
      <c r="DU235" s="213"/>
      <c r="DV235" s="213"/>
      <c r="DW235" s="213"/>
      <c r="DX235" s="213"/>
      <c r="DY235" s="213"/>
      <c r="DZ235" s="213"/>
      <c r="EA235" s="213"/>
      <c r="EB235" s="213"/>
      <c r="EC235" s="213"/>
      <c r="ED235" s="213"/>
      <c r="EE235" s="213"/>
      <c r="EF235" s="213"/>
      <c r="EG235" s="213"/>
      <c r="EH235" s="213"/>
      <c r="EI235" s="213"/>
      <c r="EJ235" s="213"/>
      <c r="EK235" s="213"/>
      <c r="EL235" s="213"/>
      <c r="EM235" s="213"/>
      <c r="EN235" s="213"/>
      <c r="EO235" s="213"/>
      <c r="EP235" s="213"/>
      <c r="EQ235" s="213"/>
      <c r="ER235" s="213"/>
      <c r="ES235" s="213"/>
      <c r="ET235" s="213"/>
      <c r="EU235" s="213"/>
      <c r="EV235" s="213"/>
      <c r="EW235" s="213"/>
      <c r="EX235" s="213"/>
      <c r="EY235" s="213"/>
      <c r="EZ235" s="213"/>
      <c r="FA235" s="213"/>
      <c r="FB235" s="213"/>
      <c r="FC235" s="213"/>
      <c r="FD235" s="213"/>
      <c r="FE235" s="213"/>
      <c r="FF235" s="213"/>
      <c r="FG235" s="213"/>
      <c r="FH235" s="213"/>
      <c r="FI235" s="213"/>
      <c r="FJ235" s="213"/>
      <c r="FK235" s="213"/>
      <c r="FL235" s="213"/>
      <c r="FM235" s="213"/>
      <c r="FN235" s="213"/>
      <c r="FO235" s="213"/>
      <c r="FP235" s="213"/>
      <c r="FQ235" s="213"/>
      <c r="FR235" s="213"/>
      <c r="FS235" s="213"/>
      <c r="FT235" s="213"/>
      <c r="FU235" s="213"/>
      <c r="FV235" s="213"/>
      <c r="FW235" s="213"/>
      <c r="FX235" s="213"/>
      <c r="FY235" s="213"/>
      <c r="FZ235" s="213"/>
      <c r="GA235" s="213"/>
      <c r="GB235" s="213"/>
      <c r="GC235" s="213"/>
      <c r="GD235" s="213"/>
      <c r="GE235" s="213"/>
      <c r="GF235" s="213"/>
      <c r="GG235" s="213"/>
      <c r="GH235" s="213"/>
      <c r="GI235" s="213"/>
    </row>
    <row r="236" ht="14.1" customHeight="1" spans="1:8">
      <c r="A236" s="229">
        <v>2082002</v>
      </c>
      <c r="B236" s="241" t="s">
        <v>213</v>
      </c>
      <c r="C236" s="231">
        <v>11.95</v>
      </c>
      <c r="D236" s="231">
        <v>11.95</v>
      </c>
      <c r="E236" s="231">
        <v>9.46</v>
      </c>
      <c r="F236" s="231">
        <f t="shared" si="17"/>
        <v>79.16</v>
      </c>
      <c r="G236" s="232">
        <v>10.23</v>
      </c>
      <c r="H236" s="233">
        <f t="shared" si="18"/>
        <v>92.47</v>
      </c>
    </row>
    <row r="237" ht="14.1" customHeight="1" spans="1:8">
      <c r="A237" s="229">
        <v>20821</v>
      </c>
      <c r="B237" s="241" t="s">
        <v>214</v>
      </c>
      <c r="C237" s="231">
        <v>30</v>
      </c>
      <c r="D237" s="231">
        <v>30</v>
      </c>
      <c r="E237" s="231">
        <v>27.56</v>
      </c>
      <c r="F237" s="231">
        <f t="shared" si="17"/>
        <v>91.87</v>
      </c>
      <c r="G237" s="232">
        <v>25.1</v>
      </c>
      <c r="H237" s="233">
        <f t="shared" si="18"/>
        <v>109.8</v>
      </c>
    </row>
    <row r="238" ht="14.1" customHeight="1" spans="1:8">
      <c r="A238" s="229">
        <v>2082101</v>
      </c>
      <c r="B238" s="241" t="s">
        <v>215</v>
      </c>
      <c r="C238" s="231">
        <v>30</v>
      </c>
      <c r="D238" s="231">
        <v>30</v>
      </c>
      <c r="E238" s="231">
        <v>27.56</v>
      </c>
      <c r="F238" s="231">
        <f t="shared" si="17"/>
        <v>91.87</v>
      </c>
      <c r="G238" s="232">
        <v>25.1</v>
      </c>
      <c r="H238" s="233">
        <f t="shared" si="18"/>
        <v>109.8</v>
      </c>
    </row>
    <row r="239" ht="14.1" customHeight="1" spans="1:8">
      <c r="A239" s="229">
        <v>20825</v>
      </c>
      <c r="B239" s="241" t="s">
        <v>216</v>
      </c>
      <c r="C239" s="231">
        <v>753.05</v>
      </c>
      <c r="D239" s="231">
        <v>753.05</v>
      </c>
      <c r="E239" s="231">
        <v>734.89</v>
      </c>
      <c r="F239" s="231">
        <f t="shared" si="17"/>
        <v>97.59</v>
      </c>
      <c r="G239" s="232">
        <v>658.76</v>
      </c>
      <c r="H239" s="233">
        <f t="shared" si="18"/>
        <v>111.56</v>
      </c>
    </row>
    <row r="240" ht="14.1" customHeight="1" spans="1:8">
      <c r="A240" s="229">
        <v>2082501</v>
      </c>
      <c r="B240" s="241" t="s">
        <v>217</v>
      </c>
      <c r="C240" s="231">
        <v>753.05</v>
      </c>
      <c r="D240" s="231">
        <v>753.05</v>
      </c>
      <c r="E240" s="231">
        <v>734.89</v>
      </c>
      <c r="F240" s="231">
        <f t="shared" si="17"/>
        <v>97.59</v>
      </c>
      <c r="G240" s="232">
        <v>658.76</v>
      </c>
      <c r="H240" s="233">
        <f t="shared" si="18"/>
        <v>111.56</v>
      </c>
    </row>
    <row r="241" ht="14.1" customHeight="1" spans="1:8">
      <c r="A241" s="229">
        <v>20826</v>
      </c>
      <c r="B241" s="241" t="s">
        <v>219</v>
      </c>
      <c r="C241" s="231">
        <v>8445</v>
      </c>
      <c r="D241" s="231">
        <v>8445</v>
      </c>
      <c r="E241" s="231">
        <v>8502.32</v>
      </c>
      <c r="F241" s="231">
        <f t="shared" si="17"/>
        <v>100.68</v>
      </c>
      <c r="G241" s="232">
        <v>4691.45</v>
      </c>
      <c r="H241" s="233">
        <f t="shared" si="18"/>
        <v>181.23</v>
      </c>
    </row>
    <row r="242" ht="14.1" customHeight="1" spans="1:8">
      <c r="A242" s="229">
        <v>2082602</v>
      </c>
      <c r="B242" s="241" t="s">
        <v>220</v>
      </c>
      <c r="C242" s="231">
        <v>8445</v>
      </c>
      <c r="D242" s="231">
        <v>8445</v>
      </c>
      <c r="E242" s="231">
        <v>8502.32</v>
      </c>
      <c r="F242" s="231">
        <f t="shared" si="17"/>
        <v>100.68</v>
      </c>
      <c r="G242" s="232">
        <v>4691.45</v>
      </c>
      <c r="H242" s="233">
        <f t="shared" si="18"/>
        <v>181.23</v>
      </c>
    </row>
    <row r="243" ht="14.1" customHeight="1" spans="1:8">
      <c r="A243" s="229">
        <v>20827</v>
      </c>
      <c r="B243" s="230" t="s">
        <v>221</v>
      </c>
      <c r="C243" s="231">
        <v>162.57</v>
      </c>
      <c r="D243" s="231">
        <v>162.57</v>
      </c>
      <c r="E243" s="231">
        <v>342.58</v>
      </c>
      <c r="F243" s="231">
        <f t="shared" si="17"/>
        <v>210.73</v>
      </c>
      <c r="G243" s="232">
        <v>144</v>
      </c>
      <c r="H243" s="233">
        <f t="shared" si="18"/>
        <v>237.9</v>
      </c>
    </row>
    <row r="244" ht="14.1" customHeight="1" spans="1:8">
      <c r="A244" s="229">
        <v>2082799</v>
      </c>
      <c r="B244" s="230" t="s">
        <v>222</v>
      </c>
      <c r="C244" s="231">
        <v>162.57</v>
      </c>
      <c r="D244" s="231">
        <v>162.57</v>
      </c>
      <c r="E244" s="231">
        <v>342.58</v>
      </c>
      <c r="F244" s="231">
        <f t="shared" si="17"/>
        <v>210.73</v>
      </c>
      <c r="G244" s="232">
        <v>144</v>
      </c>
      <c r="H244" s="233">
        <f t="shared" si="18"/>
        <v>237.9</v>
      </c>
    </row>
    <row r="245" ht="14.1" customHeight="1" spans="1:8">
      <c r="A245" s="229">
        <v>20828</v>
      </c>
      <c r="B245" s="241" t="s">
        <v>223</v>
      </c>
      <c r="C245" s="231">
        <v>1474.03</v>
      </c>
      <c r="D245" s="231">
        <v>1474.03</v>
      </c>
      <c r="E245" s="231">
        <v>1345.93</v>
      </c>
      <c r="F245" s="231">
        <f t="shared" si="17"/>
        <v>91.31</v>
      </c>
      <c r="G245" s="232">
        <v>356.48</v>
      </c>
      <c r="H245" s="233">
        <f t="shared" si="18"/>
        <v>377.56</v>
      </c>
    </row>
    <row r="246" ht="14.1" customHeight="1" spans="1:8">
      <c r="A246" s="229">
        <v>2082801</v>
      </c>
      <c r="B246" s="241" t="s">
        <v>40</v>
      </c>
      <c r="C246" s="231">
        <v>241.83</v>
      </c>
      <c r="D246" s="231">
        <v>241.83</v>
      </c>
      <c r="E246" s="231">
        <v>227.52</v>
      </c>
      <c r="F246" s="231">
        <f t="shared" si="17"/>
        <v>94.08</v>
      </c>
      <c r="G246" s="232">
        <v>48.56</v>
      </c>
      <c r="H246" s="233">
        <f t="shared" si="18"/>
        <v>468.53</v>
      </c>
    </row>
    <row r="247" ht="14.1" customHeight="1" spans="1:8">
      <c r="A247" s="229">
        <v>2082802</v>
      </c>
      <c r="B247" s="241" t="s">
        <v>41</v>
      </c>
      <c r="C247" s="231">
        <v>78.1</v>
      </c>
      <c r="D247" s="231">
        <v>78.1</v>
      </c>
      <c r="E247" s="231">
        <v>77.89</v>
      </c>
      <c r="F247" s="231">
        <f t="shared" si="17"/>
        <v>99.73</v>
      </c>
      <c r="G247" s="232">
        <v>14.55</v>
      </c>
      <c r="H247" s="233">
        <f t="shared" si="18"/>
        <v>535.33</v>
      </c>
    </row>
    <row r="248" ht="14.1" customHeight="1" spans="1:8">
      <c r="A248" s="229">
        <v>2082804</v>
      </c>
      <c r="B248" s="241" t="s">
        <v>226</v>
      </c>
      <c r="C248" s="231">
        <v>1055</v>
      </c>
      <c r="D248" s="231">
        <v>1055</v>
      </c>
      <c r="E248" s="231">
        <v>936.24</v>
      </c>
      <c r="F248" s="231">
        <f t="shared" si="17"/>
        <v>88.74</v>
      </c>
      <c r="G248" s="232">
        <v>269.03</v>
      </c>
      <c r="H248" s="233">
        <f t="shared" si="18"/>
        <v>348.01</v>
      </c>
    </row>
    <row r="249" ht="14.1" customHeight="1" spans="1:8">
      <c r="A249" s="229">
        <v>2082850</v>
      </c>
      <c r="B249" s="241" t="s">
        <v>47</v>
      </c>
      <c r="C249" s="231">
        <v>99.1</v>
      </c>
      <c r="D249" s="231">
        <v>99.1</v>
      </c>
      <c r="E249" s="231">
        <v>104.28</v>
      </c>
      <c r="F249" s="231">
        <f t="shared" si="17"/>
        <v>105.23</v>
      </c>
      <c r="G249" s="232">
        <v>24.33</v>
      </c>
      <c r="H249" s="233">
        <f t="shared" si="18"/>
        <v>428.61</v>
      </c>
    </row>
    <row r="250" ht="14.1" customHeight="1" spans="1:8">
      <c r="A250" s="229">
        <v>20899</v>
      </c>
      <c r="B250" s="241" t="s">
        <v>227</v>
      </c>
      <c r="C250" s="231">
        <v>28809</v>
      </c>
      <c r="D250" s="231">
        <v>28809</v>
      </c>
      <c r="E250" s="231">
        <v>27875.32</v>
      </c>
      <c r="F250" s="231">
        <f t="shared" si="17"/>
        <v>96.76</v>
      </c>
      <c r="G250" s="232">
        <v>23671.26</v>
      </c>
      <c r="H250" s="233">
        <f t="shared" si="18"/>
        <v>117.76</v>
      </c>
    </row>
    <row r="251" s="214" customFormat="1" ht="14.1" customHeight="1" spans="1:8">
      <c r="A251" s="229">
        <v>2089901</v>
      </c>
      <c r="B251" s="241" t="s">
        <v>228</v>
      </c>
      <c r="C251" s="231">
        <v>28809</v>
      </c>
      <c r="D251" s="231">
        <v>28809</v>
      </c>
      <c r="E251" s="231">
        <v>27875.32</v>
      </c>
      <c r="F251" s="231">
        <f t="shared" si="17"/>
        <v>96.76</v>
      </c>
      <c r="G251" s="232">
        <v>23671.26</v>
      </c>
      <c r="H251" s="233">
        <f t="shared" si="18"/>
        <v>117.76</v>
      </c>
    </row>
    <row r="252" s="215" customFormat="1" ht="14.1" customHeight="1" spans="1:191">
      <c r="A252" s="227">
        <v>210</v>
      </c>
      <c r="B252" s="240" t="s">
        <v>229</v>
      </c>
      <c r="C252" s="223">
        <f>69323.65-2000</f>
        <v>67323.65</v>
      </c>
      <c r="D252" s="223">
        <f>69323.65-2000</f>
        <v>67323.65</v>
      </c>
      <c r="E252" s="223">
        <v>69707.49</v>
      </c>
      <c r="F252" s="223">
        <f t="shared" si="17"/>
        <v>103.54</v>
      </c>
      <c r="G252" s="225">
        <v>63661.93</v>
      </c>
      <c r="H252" s="226">
        <f t="shared" si="18"/>
        <v>109.5</v>
      </c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13"/>
      <c r="BM252" s="213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3"/>
      <c r="BZ252" s="213"/>
      <c r="CA252" s="213"/>
      <c r="CB252" s="213"/>
      <c r="CC252" s="213"/>
      <c r="CD252" s="213"/>
      <c r="CE252" s="213"/>
      <c r="CF252" s="213"/>
      <c r="CG252" s="213"/>
      <c r="CH252" s="213"/>
      <c r="CI252" s="213"/>
      <c r="CJ252" s="213"/>
      <c r="CK252" s="213"/>
      <c r="CL252" s="213"/>
      <c r="CM252" s="213"/>
      <c r="CN252" s="213"/>
      <c r="CO252" s="213"/>
      <c r="CP252" s="213"/>
      <c r="CQ252" s="213"/>
      <c r="CR252" s="213"/>
      <c r="CS252" s="213"/>
      <c r="CT252" s="213"/>
      <c r="CU252" s="213"/>
      <c r="CV252" s="213"/>
      <c r="CW252" s="213"/>
      <c r="CX252" s="213"/>
      <c r="CY252" s="213"/>
      <c r="CZ252" s="213"/>
      <c r="DA252" s="213"/>
      <c r="DB252" s="213"/>
      <c r="DC252" s="213"/>
      <c r="DD252" s="213"/>
      <c r="DE252" s="213"/>
      <c r="DF252" s="213"/>
      <c r="DG252" s="213"/>
      <c r="DH252" s="213"/>
      <c r="DI252" s="213"/>
      <c r="DJ252" s="213"/>
      <c r="DK252" s="213"/>
      <c r="DL252" s="213"/>
      <c r="DM252" s="213"/>
      <c r="DN252" s="213"/>
      <c r="DO252" s="213"/>
      <c r="DP252" s="213"/>
      <c r="DQ252" s="213"/>
      <c r="DR252" s="213"/>
      <c r="DS252" s="213"/>
      <c r="DT252" s="213"/>
      <c r="DU252" s="213"/>
      <c r="DV252" s="213"/>
      <c r="DW252" s="213"/>
      <c r="DX252" s="213"/>
      <c r="DY252" s="213"/>
      <c r="DZ252" s="213"/>
      <c r="EA252" s="213"/>
      <c r="EB252" s="213"/>
      <c r="EC252" s="213"/>
      <c r="ED252" s="213"/>
      <c r="EE252" s="213"/>
      <c r="EF252" s="213"/>
      <c r="EG252" s="213"/>
      <c r="EH252" s="213"/>
      <c r="EI252" s="213"/>
      <c r="EJ252" s="213"/>
      <c r="EK252" s="213"/>
      <c r="EL252" s="213"/>
      <c r="EM252" s="213"/>
      <c r="EN252" s="213"/>
      <c r="EO252" s="213"/>
      <c r="EP252" s="213"/>
      <c r="EQ252" s="213"/>
      <c r="ER252" s="213"/>
      <c r="ES252" s="213"/>
      <c r="ET252" s="213"/>
      <c r="EU252" s="213"/>
      <c r="EV252" s="213"/>
      <c r="EW252" s="213"/>
      <c r="EX252" s="213"/>
      <c r="EY252" s="213"/>
      <c r="EZ252" s="213"/>
      <c r="FA252" s="213"/>
      <c r="FB252" s="213"/>
      <c r="FC252" s="213"/>
      <c r="FD252" s="213"/>
      <c r="FE252" s="213"/>
      <c r="FF252" s="213"/>
      <c r="FG252" s="213"/>
      <c r="FH252" s="213"/>
      <c r="FI252" s="213"/>
      <c r="FJ252" s="213"/>
      <c r="FK252" s="213"/>
      <c r="FL252" s="213"/>
      <c r="FM252" s="213"/>
      <c r="FN252" s="213"/>
      <c r="FO252" s="213"/>
      <c r="FP252" s="213"/>
      <c r="FQ252" s="213"/>
      <c r="FR252" s="213"/>
      <c r="FS252" s="213"/>
      <c r="FT252" s="213"/>
      <c r="FU252" s="213"/>
      <c r="FV252" s="213"/>
      <c r="FW252" s="213"/>
      <c r="FX252" s="213"/>
      <c r="FY252" s="213"/>
      <c r="FZ252" s="213"/>
      <c r="GA252" s="213"/>
      <c r="GB252" s="213"/>
      <c r="GC252" s="213"/>
      <c r="GD252" s="213"/>
      <c r="GE252" s="213"/>
      <c r="GF252" s="213"/>
      <c r="GG252" s="213"/>
      <c r="GH252" s="213"/>
      <c r="GI252" s="213"/>
    </row>
    <row r="253" ht="14.1" customHeight="1" spans="1:8">
      <c r="A253" s="229">
        <v>21001</v>
      </c>
      <c r="B253" s="241" t="s">
        <v>230</v>
      </c>
      <c r="C253" s="231">
        <v>1153.44</v>
      </c>
      <c r="D253" s="231">
        <v>1153.44</v>
      </c>
      <c r="E253" s="231">
        <v>1069.34</v>
      </c>
      <c r="F253" s="231">
        <f t="shared" si="17"/>
        <v>92.71</v>
      </c>
      <c r="G253" s="232">
        <v>1699.34</v>
      </c>
      <c r="H253" s="233">
        <f t="shared" si="18"/>
        <v>62.93</v>
      </c>
    </row>
    <row r="254" ht="14.1" customHeight="1" spans="1:8">
      <c r="A254" s="229">
        <v>2100101</v>
      </c>
      <c r="B254" s="241" t="s">
        <v>40</v>
      </c>
      <c r="C254" s="231">
        <v>973.44</v>
      </c>
      <c r="D254" s="231">
        <v>973.44</v>
      </c>
      <c r="E254" s="231">
        <v>974.63</v>
      </c>
      <c r="F254" s="231">
        <f t="shared" si="17"/>
        <v>100.12</v>
      </c>
      <c r="G254" s="232">
        <v>1528.28</v>
      </c>
      <c r="H254" s="233">
        <f t="shared" si="18"/>
        <v>63.77</v>
      </c>
    </row>
    <row r="255" ht="14.1" customHeight="1" spans="1:8">
      <c r="A255" s="229">
        <v>2100102</v>
      </c>
      <c r="B255" s="241" t="s">
        <v>41</v>
      </c>
      <c r="C255" s="231">
        <v>180</v>
      </c>
      <c r="D255" s="231">
        <v>180</v>
      </c>
      <c r="E255" s="231">
        <v>94.71</v>
      </c>
      <c r="F255" s="231">
        <f t="shared" si="17"/>
        <v>52.62</v>
      </c>
      <c r="G255" s="232">
        <v>171.06</v>
      </c>
      <c r="H255" s="233">
        <f t="shared" si="18"/>
        <v>55.37</v>
      </c>
    </row>
    <row r="256" s="214" customFormat="1" ht="14.1" customHeight="1" spans="1:8">
      <c r="A256" s="229">
        <v>21003</v>
      </c>
      <c r="B256" s="241" t="s">
        <v>231</v>
      </c>
      <c r="C256" s="231">
        <v>5292.54</v>
      </c>
      <c r="D256" s="231">
        <v>5292.54</v>
      </c>
      <c r="E256" s="231">
        <v>5247.54</v>
      </c>
      <c r="F256" s="231">
        <f t="shared" si="17"/>
        <v>99.15</v>
      </c>
      <c r="G256" s="232">
        <v>4792.85</v>
      </c>
      <c r="H256" s="233">
        <f t="shared" si="18"/>
        <v>109.49</v>
      </c>
    </row>
    <row r="257" ht="14.1" customHeight="1" spans="1:8">
      <c r="A257" s="229">
        <v>2100301</v>
      </c>
      <c r="B257" s="241" t="s">
        <v>232</v>
      </c>
      <c r="C257" s="231">
        <v>5072.44</v>
      </c>
      <c r="D257" s="231">
        <v>5072.44</v>
      </c>
      <c r="E257" s="231">
        <v>5027.49</v>
      </c>
      <c r="F257" s="231">
        <f t="shared" si="17"/>
        <v>99.11</v>
      </c>
      <c r="G257" s="232">
        <v>4667.85</v>
      </c>
      <c r="H257" s="233">
        <f t="shared" si="18"/>
        <v>107.7</v>
      </c>
    </row>
    <row r="258" ht="14.1" customHeight="1" spans="1:8">
      <c r="A258" s="229">
        <v>2100399</v>
      </c>
      <c r="B258" s="241" t="s">
        <v>233</v>
      </c>
      <c r="C258" s="231">
        <v>220.1</v>
      </c>
      <c r="D258" s="231">
        <v>220.1</v>
      </c>
      <c r="E258" s="231">
        <v>220.04</v>
      </c>
      <c r="F258" s="231">
        <f t="shared" si="17"/>
        <v>99.97</v>
      </c>
      <c r="G258" s="232">
        <v>125</v>
      </c>
      <c r="H258" s="233">
        <f t="shared" si="18"/>
        <v>176.03</v>
      </c>
    </row>
    <row r="259" ht="14.1" customHeight="1" spans="1:8">
      <c r="A259" s="229">
        <v>21004</v>
      </c>
      <c r="B259" s="241" t="s">
        <v>234</v>
      </c>
      <c r="C259" s="231">
        <f>29129.3-2000</f>
        <v>27129.3</v>
      </c>
      <c r="D259" s="231">
        <f>29129.3-2000</f>
        <v>27129.3</v>
      </c>
      <c r="E259" s="231">
        <v>30467.55</v>
      </c>
      <c r="F259" s="231">
        <f t="shared" si="17"/>
        <v>112.3</v>
      </c>
      <c r="G259" s="232">
        <v>24583.54</v>
      </c>
      <c r="H259" s="233">
        <f t="shared" si="18"/>
        <v>123.93</v>
      </c>
    </row>
    <row r="260" ht="14.1" customHeight="1" spans="1:8">
      <c r="A260" s="229">
        <v>2100401</v>
      </c>
      <c r="B260" s="241" t="s">
        <v>235</v>
      </c>
      <c r="C260" s="231">
        <v>1419.78</v>
      </c>
      <c r="D260" s="231">
        <v>1419.78</v>
      </c>
      <c r="E260" s="231">
        <v>1421.6</v>
      </c>
      <c r="F260" s="231">
        <f t="shared" si="17"/>
        <v>100.13</v>
      </c>
      <c r="G260" s="232">
        <v>1768.05</v>
      </c>
      <c r="H260" s="233">
        <f t="shared" si="18"/>
        <v>80.4</v>
      </c>
    </row>
    <row r="261" ht="14.1" customHeight="1" spans="1:8">
      <c r="A261" s="229">
        <v>2100402</v>
      </c>
      <c r="B261" s="241" t="s">
        <v>236</v>
      </c>
      <c r="C261" s="231">
        <v>1359.27</v>
      </c>
      <c r="D261" s="231">
        <v>1359.27</v>
      </c>
      <c r="E261" s="231">
        <v>1356.79</v>
      </c>
      <c r="F261" s="231">
        <f t="shared" si="17"/>
        <v>99.82</v>
      </c>
      <c r="G261" s="232">
        <v>1236.67</v>
      </c>
      <c r="H261" s="233">
        <f t="shared" si="18"/>
        <v>109.71</v>
      </c>
    </row>
    <row r="262" ht="14.1" customHeight="1" spans="1:8">
      <c r="A262" s="229">
        <v>2100403</v>
      </c>
      <c r="B262" s="241" t="s">
        <v>237</v>
      </c>
      <c r="C262" s="231">
        <v>521.06</v>
      </c>
      <c r="D262" s="231">
        <v>521.06</v>
      </c>
      <c r="E262" s="231">
        <v>510.06</v>
      </c>
      <c r="F262" s="231">
        <f t="shared" si="17"/>
        <v>97.89</v>
      </c>
      <c r="G262" s="232">
        <v>437.71</v>
      </c>
      <c r="H262" s="233">
        <f t="shared" si="18"/>
        <v>116.53</v>
      </c>
    </row>
    <row r="263" ht="14.1" customHeight="1" spans="1:8">
      <c r="A263" s="229">
        <v>2100407</v>
      </c>
      <c r="B263" s="241" t="s">
        <v>238</v>
      </c>
      <c r="C263" s="231">
        <v>124.02</v>
      </c>
      <c r="D263" s="231">
        <v>124.02</v>
      </c>
      <c r="E263" s="231">
        <v>113.03</v>
      </c>
      <c r="F263" s="231">
        <f t="shared" si="17"/>
        <v>91.14</v>
      </c>
      <c r="G263" s="232">
        <v>108.24</v>
      </c>
      <c r="H263" s="233">
        <f t="shared" si="18"/>
        <v>104.43</v>
      </c>
    </row>
    <row r="264" ht="14.1" customHeight="1" spans="1:8">
      <c r="A264" s="229">
        <v>2100408</v>
      </c>
      <c r="B264" s="241" t="s">
        <v>239</v>
      </c>
      <c r="C264" s="231">
        <v>3889.25</v>
      </c>
      <c r="D264" s="231">
        <v>3889.25</v>
      </c>
      <c r="E264" s="231">
        <v>4318.24</v>
      </c>
      <c r="F264" s="231">
        <f t="shared" si="17"/>
        <v>111.03</v>
      </c>
      <c r="G264" s="232">
        <v>5265.35</v>
      </c>
      <c r="H264" s="233">
        <f t="shared" si="18"/>
        <v>82.01</v>
      </c>
    </row>
    <row r="265" s="215" customFormat="1" ht="14.1" customHeight="1" spans="1:191">
      <c r="A265" s="203">
        <v>2100409</v>
      </c>
      <c r="B265" s="209" t="s">
        <v>240</v>
      </c>
      <c r="C265" s="231"/>
      <c r="D265" s="231"/>
      <c r="E265" s="231"/>
      <c r="F265" s="231" t="str">
        <f t="shared" si="17"/>
        <v/>
      </c>
      <c r="G265" s="232">
        <v>150.77</v>
      </c>
      <c r="H265" s="23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  <c r="AB265" s="213"/>
      <c r="AC265" s="213"/>
      <c r="AD265" s="213"/>
      <c r="AE265" s="213"/>
      <c r="AF265" s="213"/>
      <c r="AG265" s="213"/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  <c r="BI265" s="213"/>
      <c r="BJ265" s="213"/>
      <c r="BK265" s="213"/>
      <c r="BL265" s="213"/>
      <c r="BM265" s="213"/>
      <c r="BN265" s="213"/>
      <c r="BO265" s="213"/>
      <c r="BP265" s="213"/>
      <c r="BQ265" s="213"/>
      <c r="BR265" s="213"/>
      <c r="BS265" s="213"/>
      <c r="BT265" s="213"/>
      <c r="BU265" s="213"/>
      <c r="BV265" s="213"/>
      <c r="BW265" s="213"/>
      <c r="BX265" s="213"/>
      <c r="BY265" s="213"/>
      <c r="BZ265" s="213"/>
      <c r="CA265" s="213"/>
      <c r="CB265" s="213"/>
      <c r="CC265" s="213"/>
      <c r="CD265" s="213"/>
      <c r="CE265" s="213"/>
      <c r="CF265" s="213"/>
      <c r="CG265" s="213"/>
      <c r="CH265" s="213"/>
      <c r="CI265" s="213"/>
      <c r="CJ265" s="213"/>
      <c r="CK265" s="213"/>
      <c r="CL265" s="213"/>
      <c r="CM265" s="213"/>
      <c r="CN265" s="213"/>
      <c r="CO265" s="213"/>
      <c r="CP265" s="213"/>
      <c r="CQ265" s="213"/>
      <c r="CR265" s="213"/>
      <c r="CS265" s="213"/>
      <c r="CT265" s="213"/>
      <c r="CU265" s="213"/>
      <c r="CV265" s="213"/>
      <c r="CW265" s="213"/>
      <c r="CX265" s="213"/>
      <c r="CY265" s="213"/>
      <c r="CZ265" s="213"/>
      <c r="DA265" s="213"/>
      <c r="DB265" s="213"/>
      <c r="DC265" s="213"/>
      <c r="DD265" s="213"/>
      <c r="DE265" s="213"/>
      <c r="DF265" s="213"/>
      <c r="DG265" s="213"/>
      <c r="DH265" s="213"/>
      <c r="DI265" s="213"/>
      <c r="DJ265" s="213"/>
      <c r="DK265" s="213"/>
      <c r="DL265" s="213"/>
      <c r="DM265" s="213"/>
      <c r="DN265" s="213"/>
      <c r="DO265" s="213"/>
      <c r="DP265" s="213"/>
      <c r="DQ265" s="213"/>
      <c r="DR265" s="213"/>
      <c r="DS265" s="213"/>
      <c r="DT265" s="213"/>
      <c r="DU265" s="213"/>
      <c r="DV265" s="213"/>
      <c r="DW265" s="213"/>
      <c r="DX265" s="213"/>
      <c r="DY265" s="213"/>
      <c r="DZ265" s="213"/>
      <c r="EA265" s="213"/>
      <c r="EB265" s="213"/>
      <c r="EC265" s="213"/>
      <c r="ED265" s="213"/>
      <c r="EE265" s="213"/>
      <c r="EF265" s="213"/>
      <c r="EG265" s="213"/>
      <c r="EH265" s="213"/>
      <c r="EI265" s="213"/>
      <c r="EJ265" s="213"/>
      <c r="EK265" s="213"/>
      <c r="EL265" s="213"/>
      <c r="EM265" s="213"/>
      <c r="EN265" s="213"/>
      <c r="EO265" s="213"/>
      <c r="EP265" s="213"/>
      <c r="EQ265" s="213"/>
      <c r="ER265" s="213"/>
      <c r="ES265" s="213"/>
      <c r="ET265" s="213"/>
      <c r="EU265" s="213"/>
      <c r="EV265" s="213"/>
      <c r="EW265" s="213"/>
      <c r="EX265" s="213"/>
      <c r="EY265" s="213"/>
      <c r="EZ265" s="213"/>
      <c r="FA265" s="213"/>
      <c r="FB265" s="213"/>
      <c r="FC265" s="213"/>
      <c r="FD265" s="213"/>
      <c r="FE265" s="213"/>
      <c r="FF265" s="213"/>
      <c r="FG265" s="213"/>
      <c r="FH265" s="213"/>
      <c r="FI265" s="213"/>
      <c r="FJ265" s="213"/>
      <c r="FK265" s="213"/>
      <c r="FL265" s="213"/>
      <c r="FM265" s="213"/>
      <c r="FN265" s="213"/>
      <c r="FO265" s="213"/>
      <c r="FP265" s="213"/>
      <c r="FQ265" s="213"/>
      <c r="FR265" s="213"/>
      <c r="FS265" s="213"/>
      <c r="FT265" s="213"/>
      <c r="FU265" s="213"/>
      <c r="FV265" s="213"/>
      <c r="FW265" s="213"/>
      <c r="FX265" s="213"/>
      <c r="FY265" s="213"/>
      <c r="FZ265" s="213"/>
      <c r="GA265" s="213"/>
      <c r="GB265" s="213"/>
      <c r="GC265" s="213"/>
      <c r="GD265" s="213"/>
      <c r="GE265" s="213"/>
      <c r="GF265" s="213"/>
      <c r="GG265" s="213"/>
      <c r="GH265" s="213"/>
      <c r="GI265" s="213"/>
    </row>
    <row r="266" ht="14.1" customHeight="1" spans="1:8">
      <c r="A266" s="229">
        <v>2100410</v>
      </c>
      <c r="B266" s="230" t="s">
        <v>241</v>
      </c>
      <c r="C266" s="231">
        <f>8000+500</f>
        <v>8500</v>
      </c>
      <c r="D266" s="231">
        <f>8000+500</f>
        <v>8500</v>
      </c>
      <c r="E266" s="231">
        <v>8542.11</v>
      </c>
      <c r="F266" s="231">
        <f t="shared" si="17"/>
        <v>100.5</v>
      </c>
      <c r="G266" s="232"/>
      <c r="H266" s="233" t="str">
        <f t="shared" ref="H266:H282" si="19">IF(G266=0,"",E266/G266*100)</f>
        <v/>
      </c>
    </row>
    <row r="267" ht="14.1" customHeight="1" spans="1:8">
      <c r="A267" s="229">
        <v>2100499</v>
      </c>
      <c r="B267" s="241" t="s">
        <v>242</v>
      </c>
      <c r="C267" s="231">
        <f>13815.93-2500</f>
        <v>11315.93</v>
      </c>
      <c r="D267" s="231">
        <f>13815.93-2500</f>
        <v>11315.93</v>
      </c>
      <c r="E267" s="231">
        <v>14205.73</v>
      </c>
      <c r="F267" s="231">
        <f t="shared" si="17"/>
        <v>125.54</v>
      </c>
      <c r="G267" s="232">
        <v>15616.74</v>
      </c>
      <c r="H267" s="233">
        <f t="shared" si="19"/>
        <v>90.96</v>
      </c>
    </row>
    <row r="268" ht="14.1" customHeight="1" spans="1:8">
      <c r="A268" s="229">
        <v>21006</v>
      </c>
      <c r="B268" s="241" t="s">
        <v>243</v>
      </c>
      <c r="C268" s="231">
        <v>1626.02</v>
      </c>
      <c r="D268" s="231">
        <v>1626.02</v>
      </c>
      <c r="E268" s="231">
        <v>1626.02</v>
      </c>
      <c r="F268" s="231">
        <f t="shared" si="17"/>
        <v>100</v>
      </c>
      <c r="G268" s="232">
        <v>30</v>
      </c>
      <c r="H268" s="233">
        <f t="shared" si="19"/>
        <v>5420.07</v>
      </c>
    </row>
    <row r="269" ht="14.1" customHeight="1" spans="1:8">
      <c r="A269" s="229">
        <v>2100699</v>
      </c>
      <c r="B269" s="241" t="s">
        <v>244</v>
      </c>
      <c r="C269" s="231">
        <v>1626.02</v>
      </c>
      <c r="D269" s="231">
        <v>1626.02</v>
      </c>
      <c r="E269" s="231">
        <v>1626.02</v>
      </c>
      <c r="F269" s="231">
        <f t="shared" si="17"/>
        <v>100</v>
      </c>
      <c r="G269" s="232">
        <v>30</v>
      </c>
      <c r="H269" s="233">
        <f t="shared" si="19"/>
        <v>5420.07</v>
      </c>
    </row>
    <row r="270" ht="14.1" customHeight="1" spans="1:8">
      <c r="A270" s="229">
        <v>21007</v>
      </c>
      <c r="B270" s="241" t="s">
        <v>245</v>
      </c>
      <c r="C270" s="231">
        <v>1837.96</v>
      </c>
      <c r="D270" s="231">
        <v>1837.96</v>
      </c>
      <c r="E270" s="231">
        <v>1970.65</v>
      </c>
      <c r="F270" s="231">
        <f t="shared" si="17"/>
        <v>107.22</v>
      </c>
      <c r="G270" s="232">
        <v>1660.98</v>
      </c>
      <c r="H270" s="233">
        <f t="shared" si="19"/>
        <v>118.64</v>
      </c>
    </row>
    <row r="271" ht="14.1" customHeight="1" spans="1:8">
      <c r="A271" s="229">
        <v>2100799</v>
      </c>
      <c r="B271" s="241" t="s">
        <v>246</v>
      </c>
      <c r="C271" s="231">
        <v>1837.96</v>
      </c>
      <c r="D271" s="231">
        <v>1837.96</v>
      </c>
      <c r="E271" s="231">
        <v>1970.65</v>
      </c>
      <c r="F271" s="231">
        <f t="shared" si="17"/>
        <v>107.22</v>
      </c>
      <c r="G271" s="232">
        <v>1660.98</v>
      </c>
      <c r="H271" s="233">
        <f t="shared" si="19"/>
        <v>118.64</v>
      </c>
    </row>
    <row r="272" ht="14.1" customHeight="1" spans="1:8">
      <c r="A272" s="229">
        <v>21011</v>
      </c>
      <c r="B272" s="241" t="s">
        <v>247</v>
      </c>
      <c r="C272" s="231">
        <v>12369.65</v>
      </c>
      <c r="D272" s="231">
        <v>12369.65</v>
      </c>
      <c r="E272" s="231">
        <v>11848.26</v>
      </c>
      <c r="F272" s="231">
        <f t="shared" si="17"/>
        <v>95.78</v>
      </c>
      <c r="G272" s="232">
        <v>10541.75</v>
      </c>
      <c r="H272" s="233">
        <f t="shared" si="19"/>
        <v>112.39</v>
      </c>
    </row>
    <row r="273" ht="14.1" customHeight="1" spans="1:8">
      <c r="A273" s="229">
        <v>2101101</v>
      </c>
      <c r="B273" s="241" t="s">
        <v>248</v>
      </c>
      <c r="C273" s="231">
        <v>4888.82</v>
      </c>
      <c r="D273" s="231">
        <v>4888.82</v>
      </c>
      <c r="E273" s="231">
        <v>4116.52</v>
      </c>
      <c r="F273" s="231">
        <f t="shared" si="17"/>
        <v>84.2</v>
      </c>
      <c r="G273" s="232">
        <v>4028.62</v>
      </c>
      <c r="H273" s="233">
        <f t="shared" si="19"/>
        <v>102.18</v>
      </c>
    </row>
    <row r="274" ht="14.1" customHeight="1" spans="1:8">
      <c r="A274" s="229">
        <v>2101102</v>
      </c>
      <c r="B274" s="241" t="s">
        <v>249</v>
      </c>
      <c r="C274" s="231">
        <v>7480.83</v>
      </c>
      <c r="D274" s="231">
        <v>7480.83</v>
      </c>
      <c r="E274" s="231">
        <v>7731.75</v>
      </c>
      <c r="F274" s="231">
        <f t="shared" si="17"/>
        <v>103.35</v>
      </c>
      <c r="G274" s="232">
        <v>6513.12</v>
      </c>
      <c r="H274" s="233">
        <f t="shared" si="19"/>
        <v>118.71</v>
      </c>
    </row>
    <row r="275" ht="14.1" customHeight="1" spans="1:8">
      <c r="A275" s="229">
        <v>21012</v>
      </c>
      <c r="B275" s="241" t="s">
        <v>250</v>
      </c>
      <c r="C275" s="231">
        <v>17000</v>
      </c>
      <c r="D275" s="231">
        <v>17000</v>
      </c>
      <c r="E275" s="231">
        <v>16542.65</v>
      </c>
      <c r="F275" s="231">
        <f t="shared" si="17"/>
        <v>97.31</v>
      </c>
      <c r="G275" s="232">
        <v>19455.5</v>
      </c>
      <c r="H275" s="233">
        <f t="shared" si="19"/>
        <v>85.03</v>
      </c>
    </row>
    <row r="276" ht="14.1" customHeight="1" spans="1:8">
      <c r="A276" s="229">
        <v>2101202</v>
      </c>
      <c r="B276" s="241" t="s">
        <v>251</v>
      </c>
      <c r="C276" s="231">
        <v>17000</v>
      </c>
      <c r="D276" s="231">
        <v>17000</v>
      </c>
      <c r="E276" s="231">
        <v>16542.65</v>
      </c>
      <c r="F276" s="231">
        <f t="shared" si="17"/>
        <v>97.31</v>
      </c>
      <c r="G276" s="232">
        <v>19455.5</v>
      </c>
      <c r="H276" s="233">
        <f t="shared" si="19"/>
        <v>85.03</v>
      </c>
    </row>
    <row r="277" ht="14.1" customHeight="1" spans="1:8">
      <c r="A277" s="229">
        <v>21013</v>
      </c>
      <c r="B277" s="241" t="s">
        <v>252</v>
      </c>
      <c r="C277" s="231">
        <v>200</v>
      </c>
      <c r="D277" s="231">
        <v>200</v>
      </c>
      <c r="E277" s="231">
        <v>224.68</v>
      </c>
      <c r="F277" s="231">
        <f t="shared" si="17"/>
        <v>112.34</v>
      </c>
      <c r="G277" s="232">
        <v>213.96</v>
      </c>
      <c r="H277" s="233">
        <f t="shared" si="19"/>
        <v>105.01</v>
      </c>
    </row>
    <row r="278" ht="14.1" customHeight="1" spans="1:8">
      <c r="A278" s="229">
        <v>2101301</v>
      </c>
      <c r="B278" s="241" t="s">
        <v>253</v>
      </c>
      <c r="C278" s="231">
        <v>200</v>
      </c>
      <c r="D278" s="231">
        <v>200</v>
      </c>
      <c r="E278" s="231">
        <v>224.68</v>
      </c>
      <c r="F278" s="231">
        <f t="shared" si="17"/>
        <v>112.34</v>
      </c>
      <c r="G278" s="232">
        <v>213.96</v>
      </c>
      <c r="H278" s="233">
        <f t="shared" si="19"/>
        <v>105.01</v>
      </c>
    </row>
    <row r="279" ht="14.1" customHeight="1" spans="1:8">
      <c r="A279" s="229">
        <v>21015</v>
      </c>
      <c r="B279" s="241" t="s">
        <v>254</v>
      </c>
      <c r="C279" s="231">
        <v>307.86</v>
      </c>
      <c r="D279" s="231">
        <v>307.86</v>
      </c>
      <c r="E279" s="231">
        <v>295.24</v>
      </c>
      <c r="F279" s="231">
        <f>IF(D279=0,"",E279/D279*100)</f>
        <v>95.9</v>
      </c>
      <c r="G279" s="232">
        <v>330.82</v>
      </c>
      <c r="H279" s="233">
        <f t="shared" si="19"/>
        <v>89.24</v>
      </c>
    </row>
    <row r="280" ht="14.1" customHeight="1" spans="1:8">
      <c r="A280" s="229">
        <v>2101501</v>
      </c>
      <c r="B280" s="241" t="s">
        <v>40</v>
      </c>
      <c r="C280" s="231">
        <v>198.83</v>
      </c>
      <c r="D280" s="231">
        <v>198.83</v>
      </c>
      <c r="E280" s="231">
        <v>195.31</v>
      </c>
      <c r="F280" s="231">
        <f>IF(D280=0,"",E280/D280*100)</f>
        <v>98.23</v>
      </c>
      <c r="G280" s="232">
        <v>241.08</v>
      </c>
      <c r="H280" s="233">
        <f t="shared" si="19"/>
        <v>81.01</v>
      </c>
    </row>
    <row r="281" ht="14.1" customHeight="1" spans="1:8">
      <c r="A281" s="229">
        <v>2101550</v>
      </c>
      <c r="B281" s="241" t="s">
        <v>47</v>
      </c>
      <c r="C281" s="231">
        <v>99.03</v>
      </c>
      <c r="D281" s="231">
        <v>99.03</v>
      </c>
      <c r="E281" s="231">
        <v>93.84</v>
      </c>
      <c r="F281" s="231">
        <f>IF(D281=0,"",E281/D281*100)</f>
        <v>94.76</v>
      </c>
      <c r="G281" s="232">
        <v>85.73</v>
      </c>
      <c r="H281" s="233">
        <f t="shared" si="19"/>
        <v>109.46</v>
      </c>
    </row>
    <row r="282" ht="14.1" customHeight="1" spans="1:8">
      <c r="A282" s="229">
        <v>2101599</v>
      </c>
      <c r="B282" s="241" t="s">
        <v>255</v>
      </c>
      <c r="C282" s="231">
        <v>10</v>
      </c>
      <c r="D282" s="231">
        <v>10</v>
      </c>
      <c r="E282" s="231">
        <v>6.09</v>
      </c>
      <c r="F282" s="231">
        <f>IF(D282=0,"",E282/D282*100)</f>
        <v>60.9</v>
      </c>
      <c r="G282" s="232">
        <v>4</v>
      </c>
      <c r="H282" s="233">
        <f t="shared" si="19"/>
        <v>152.25</v>
      </c>
    </row>
    <row r="283" ht="14.1" customHeight="1" spans="1:8">
      <c r="A283" s="229">
        <v>21016</v>
      </c>
      <c r="B283" s="230" t="s">
        <v>366</v>
      </c>
      <c r="C283" s="231"/>
      <c r="D283" s="231"/>
      <c r="E283" s="231"/>
      <c r="F283" s="231"/>
      <c r="G283" s="232">
        <v>103.21</v>
      </c>
      <c r="H283" s="233"/>
    </row>
    <row r="284" ht="14.1" customHeight="1" spans="1:8">
      <c r="A284" s="229">
        <v>2101601</v>
      </c>
      <c r="B284" s="230" t="s">
        <v>367</v>
      </c>
      <c r="C284" s="231"/>
      <c r="D284" s="231"/>
      <c r="E284" s="231"/>
      <c r="F284" s="231"/>
      <c r="G284" s="232">
        <v>103.21</v>
      </c>
      <c r="H284" s="233"/>
    </row>
    <row r="285" ht="14.1" customHeight="1" spans="1:8">
      <c r="A285" s="229">
        <v>21099</v>
      </c>
      <c r="B285" s="241" t="s">
        <v>258</v>
      </c>
      <c r="C285" s="231">
        <v>406.88</v>
      </c>
      <c r="D285" s="231">
        <v>406.88</v>
      </c>
      <c r="E285" s="231">
        <v>415.56</v>
      </c>
      <c r="F285" s="231">
        <f t="shared" ref="F285:F335" si="20">IF(D285=0,"",E285/D285*100)</f>
        <v>102.13</v>
      </c>
      <c r="G285" s="232">
        <v>250</v>
      </c>
      <c r="H285" s="233">
        <f t="shared" ref="H285:H298" si="21">IF(G285=0,"",E285/G285*100)</f>
        <v>166.22</v>
      </c>
    </row>
    <row r="286" s="215" customFormat="1" ht="14.1" customHeight="1" spans="1:191">
      <c r="A286" s="229">
        <v>2109901</v>
      </c>
      <c r="B286" s="241" t="s">
        <v>259</v>
      </c>
      <c r="C286" s="231">
        <v>406.88</v>
      </c>
      <c r="D286" s="231">
        <v>406.88</v>
      </c>
      <c r="E286" s="231">
        <v>415.56</v>
      </c>
      <c r="F286" s="231">
        <f t="shared" si="20"/>
        <v>102.13</v>
      </c>
      <c r="G286" s="232">
        <v>250</v>
      </c>
      <c r="H286" s="233">
        <f t="shared" si="21"/>
        <v>166.22</v>
      </c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13"/>
      <c r="CH286" s="213"/>
      <c r="CI286" s="213"/>
      <c r="CJ286" s="213"/>
      <c r="CK286" s="213"/>
      <c r="CL286" s="213"/>
      <c r="CM286" s="213"/>
      <c r="CN286" s="213"/>
      <c r="CO286" s="213"/>
      <c r="CP286" s="213"/>
      <c r="CQ286" s="213"/>
      <c r="CR286" s="213"/>
      <c r="CS286" s="213"/>
      <c r="CT286" s="213"/>
      <c r="CU286" s="213"/>
      <c r="CV286" s="213"/>
      <c r="CW286" s="213"/>
      <c r="CX286" s="213"/>
      <c r="CY286" s="213"/>
      <c r="CZ286" s="213"/>
      <c r="DA286" s="213"/>
      <c r="DB286" s="213"/>
      <c r="DC286" s="213"/>
      <c r="DD286" s="213"/>
      <c r="DE286" s="213"/>
      <c r="DF286" s="213"/>
      <c r="DG286" s="213"/>
      <c r="DH286" s="213"/>
      <c r="DI286" s="213"/>
      <c r="DJ286" s="213"/>
      <c r="DK286" s="213"/>
      <c r="DL286" s="213"/>
      <c r="DM286" s="213"/>
      <c r="DN286" s="213"/>
      <c r="DO286" s="213"/>
      <c r="DP286" s="213"/>
      <c r="DQ286" s="213"/>
      <c r="DR286" s="213"/>
      <c r="DS286" s="213"/>
      <c r="DT286" s="213"/>
      <c r="DU286" s="213"/>
      <c r="DV286" s="213"/>
      <c r="DW286" s="213"/>
      <c r="DX286" s="213"/>
      <c r="DY286" s="213"/>
      <c r="DZ286" s="213"/>
      <c r="EA286" s="213"/>
      <c r="EB286" s="213"/>
      <c r="EC286" s="213"/>
      <c r="ED286" s="213"/>
      <c r="EE286" s="213"/>
      <c r="EF286" s="213"/>
      <c r="EG286" s="213"/>
      <c r="EH286" s="213"/>
      <c r="EI286" s="213"/>
      <c r="EJ286" s="213"/>
      <c r="EK286" s="213"/>
      <c r="EL286" s="213"/>
      <c r="EM286" s="213"/>
      <c r="EN286" s="213"/>
      <c r="EO286" s="213"/>
      <c r="EP286" s="213"/>
      <c r="EQ286" s="213"/>
      <c r="ER286" s="213"/>
      <c r="ES286" s="213"/>
      <c r="ET286" s="213"/>
      <c r="EU286" s="213"/>
      <c r="EV286" s="213"/>
      <c r="EW286" s="213"/>
      <c r="EX286" s="213"/>
      <c r="EY286" s="213"/>
      <c r="EZ286" s="213"/>
      <c r="FA286" s="213"/>
      <c r="FB286" s="213"/>
      <c r="FC286" s="213"/>
      <c r="FD286" s="213"/>
      <c r="FE286" s="213"/>
      <c r="FF286" s="213"/>
      <c r="FG286" s="213"/>
      <c r="FH286" s="213"/>
      <c r="FI286" s="213"/>
      <c r="FJ286" s="213"/>
      <c r="FK286" s="213"/>
      <c r="FL286" s="213"/>
      <c r="FM286" s="213"/>
      <c r="FN286" s="213"/>
      <c r="FO286" s="213"/>
      <c r="FP286" s="213"/>
      <c r="FQ286" s="213"/>
      <c r="FR286" s="213"/>
      <c r="FS286" s="213"/>
      <c r="FT286" s="213"/>
      <c r="FU286" s="213"/>
      <c r="FV286" s="213"/>
      <c r="FW286" s="213"/>
      <c r="FX286" s="213"/>
      <c r="FY286" s="213"/>
      <c r="FZ286" s="213"/>
      <c r="GA286" s="213"/>
      <c r="GB286" s="213"/>
      <c r="GC286" s="213"/>
      <c r="GD286" s="213"/>
      <c r="GE286" s="213"/>
      <c r="GF286" s="213"/>
      <c r="GG286" s="213"/>
      <c r="GH286" s="213"/>
      <c r="GI286" s="213"/>
    </row>
    <row r="287" s="215" customFormat="1" ht="14.1" customHeight="1" spans="1:191">
      <c r="A287" s="227">
        <v>211</v>
      </c>
      <c r="B287" s="240" t="s">
        <v>260</v>
      </c>
      <c r="C287" s="223">
        <v>164</v>
      </c>
      <c r="D287" s="223">
        <v>164</v>
      </c>
      <c r="E287" s="223">
        <v>164</v>
      </c>
      <c r="F287" s="223">
        <f t="shared" si="20"/>
        <v>100</v>
      </c>
      <c r="G287" s="225">
        <v>144.72</v>
      </c>
      <c r="H287" s="226">
        <f t="shared" si="21"/>
        <v>113.32</v>
      </c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13"/>
      <c r="CH287" s="213"/>
      <c r="CI287" s="213"/>
      <c r="CJ287" s="213"/>
      <c r="CK287" s="213"/>
      <c r="CL287" s="213"/>
      <c r="CM287" s="213"/>
      <c r="CN287" s="213"/>
      <c r="CO287" s="213"/>
      <c r="CP287" s="213"/>
      <c r="CQ287" s="213"/>
      <c r="CR287" s="213"/>
      <c r="CS287" s="213"/>
      <c r="CT287" s="213"/>
      <c r="CU287" s="213"/>
      <c r="CV287" s="213"/>
      <c r="CW287" s="213"/>
      <c r="CX287" s="213"/>
      <c r="CY287" s="213"/>
      <c r="CZ287" s="213"/>
      <c r="DA287" s="213"/>
      <c r="DB287" s="213"/>
      <c r="DC287" s="213"/>
      <c r="DD287" s="213"/>
      <c r="DE287" s="213"/>
      <c r="DF287" s="213"/>
      <c r="DG287" s="213"/>
      <c r="DH287" s="213"/>
      <c r="DI287" s="213"/>
      <c r="DJ287" s="213"/>
      <c r="DK287" s="213"/>
      <c r="DL287" s="213"/>
      <c r="DM287" s="213"/>
      <c r="DN287" s="213"/>
      <c r="DO287" s="213"/>
      <c r="DP287" s="213"/>
      <c r="DQ287" s="213"/>
      <c r="DR287" s="213"/>
      <c r="DS287" s="213"/>
      <c r="DT287" s="213"/>
      <c r="DU287" s="213"/>
      <c r="DV287" s="213"/>
      <c r="DW287" s="213"/>
      <c r="DX287" s="213"/>
      <c r="DY287" s="213"/>
      <c r="DZ287" s="213"/>
      <c r="EA287" s="213"/>
      <c r="EB287" s="213"/>
      <c r="EC287" s="213"/>
      <c r="ED287" s="213"/>
      <c r="EE287" s="213"/>
      <c r="EF287" s="213"/>
      <c r="EG287" s="213"/>
      <c r="EH287" s="213"/>
      <c r="EI287" s="213"/>
      <c r="EJ287" s="213"/>
      <c r="EK287" s="213"/>
      <c r="EL287" s="213"/>
      <c r="EM287" s="213"/>
      <c r="EN287" s="213"/>
      <c r="EO287" s="213"/>
      <c r="EP287" s="213"/>
      <c r="EQ287" s="213"/>
      <c r="ER287" s="213"/>
      <c r="ES287" s="213"/>
      <c r="ET287" s="213"/>
      <c r="EU287" s="213"/>
      <c r="EV287" s="213"/>
      <c r="EW287" s="213"/>
      <c r="EX287" s="213"/>
      <c r="EY287" s="213"/>
      <c r="EZ287" s="213"/>
      <c r="FA287" s="213"/>
      <c r="FB287" s="213"/>
      <c r="FC287" s="213"/>
      <c r="FD287" s="213"/>
      <c r="FE287" s="213"/>
      <c r="FF287" s="213"/>
      <c r="FG287" s="213"/>
      <c r="FH287" s="213"/>
      <c r="FI287" s="213"/>
      <c r="FJ287" s="213"/>
      <c r="FK287" s="213"/>
      <c r="FL287" s="213"/>
      <c r="FM287" s="213"/>
      <c r="FN287" s="213"/>
      <c r="FO287" s="213"/>
      <c r="FP287" s="213"/>
      <c r="FQ287" s="213"/>
      <c r="FR287" s="213"/>
      <c r="FS287" s="213"/>
      <c r="FT287" s="213"/>
      <c r="FU287" s="213"/>
      <c r="FV287" s="213"/>
      <c r="FW287" s="213"/>
      <c r="FX287" s="213"/>
      <c r="FY287" s="213"/>
      <c r="FZ287" s="213"/>
      <c r="GA287" s="213"/>
      <c r="GB287" s="213"/>
      <c r="GC287" s="213"/>
      <c r="GD287" s="213"/>
      <c r="GE287" s="213"/>
      <c r="GF287" s="213"/>
      <c r="GG287" s="213"/>
      <c r="GH287" s="213"/>
      <c r="GI287" s="213"/>
    </row>
    <row r="288" ht="14.1" customHeight="1" spans="1:8">
      <c r="A288" s="229">
        <v>21101</v>
      </c>
      <c r="B288" s="241" t="s">
        <v>261</v>
      </c>
      <c r="C288" s="231">
        <v>14.2</v>
      </c>
      <c r="D288" s="231">
        <v>14.2</v>
      </c>
      <c r="E288" s="231">
        <v>14.2</v>
      </c>
      <c r="F288" s="231">
        <f t="shared" si="20"/>
        <v>100</v>
      </c>
      <c r="G288" s="232">
        <v>13.2</v>
      </c>
      <c r="H288" s="233">
        <f t="shared" si="21"/>
        <v>107.58</v>
      </c>
    </row>
    <row r="289" ht="14.1" customHeight="1" spans="1:8">
      <c r="A289" s="229">
        <v>2110102</v>
      </c>
      <c r="B289" s="241" t="s">
        <v>41</v>
      </c>
      <c r="C289" s="231">
        <v>14.2</v>
      </c>
      <c r="D289" s="231">
        <v>14.2</v>
      </c>
      <c r="E289" s="231">
        <v>14.2</v>
      </c>
      <c r="F289" s="231">
        <f t="shared" si="20"/>
        <v>100</v>
      </c>
      <c r="G289" s="232">
        <v>13.2</v>
      </c>
      <c r="H289" s="233">
        <f t="shared" si="21"/>
        <v>107.58</v>
      </c>
    </row>
    <row r="290" ht="14.1" customHeight="1" spans="1:8">
      <c r="A290" s="229">
        <v>21103</v>
      </c>
      <c r="B290" s="241" t="s">
        <v>262</v>
      </c>
      <c r="C290" s="231">
        <v>100</v>
      </c>
      <c r="D290" s="231">
        <v>100</v>
      </c>
      <c r="E290" s="231">
        <v>100</v>
      </c>
      <c r="F290" s="231">
        <f t="shared" si="20"/>
        <v>100</v>
      </c>
      <c r="G290" s="232">
        <v>100</v>
      </c>
      <c r="H290" s="233">
        <f t="shared" si="21"/>
        <v>100</v>
      </c>
    </row>
    <row r="291" ht="14.1" customHeight="1" spans="1:8">
      <c r="A291" s="229">
        <v>2110399</v>
      </c>
      <c r="B291" s="241" t="s">
        <v>263</v>
      </c>
      <c r="C291" s="231">
        <v>100</v>
      </c>
      <c r="D291" s="231">
        <v>100</v>
      </c>
      <c r="E291" s="231">
        <v>100</v>
      </c>
      <c r="F291" s="231">
        <f t="shared" si="20"/>
        <v>100</v>
      </c>
      <c r="G291" s="232">
        <v>100</v>
      </c>
      <c r="H291" s="233">
        <f t="shared" si="21"/>
        <v>100</v>
      </c>
    </row>
    <row r="292" ht="14.1" customHeight="1" spans="1:8">
      <c r="A292" s="229">
        <v>21199</v>
      </c>
      <c r="B292" s="241" t="s">
        <v>264</v>
      </c>
      <c r="C292" s="231">
        <v>49.8</v>
      </c>
      <c r="D292" s="231">
        <v>49.8</v>
      </c>
      <c r="E292" s="231">
        <v>49.8</v>
      </c>
      <c r="F292" s="231">
        <f t="shared" si="20"/>
        <v>100</v>
      </c>
      <c r="G292" s="232">
        <v>31.52</v>
      </c>
      <c r="H292" s="233">
        <f t="shared" si="21"/>
        <v>157.99</v>
      </c>
    </row>
    <row r="293" s="215" customFormat="1" ht="14.1" customHeight="1" spans="1:191">
      <c r="A293" s="229">
        <v>2119901</v>
      </c>
      <c r="B293" s="241" t="s">
        <v>368</v>
      </c>
      <c r="C293" s="231">
        <v>49.8</v>
      </c>
      <c r="D293" s="231">
        <v>49.8</v>
      </c>
      <c r="E293" s="231">
        <v>49.8</v>
      </c>
      <c r="F293" s="231">
        <f t="shared" si="20"/>
        <v>100</v>
      </c>
      <c r="G293" s="232">
        <v>31.52</v>
      </c>
      <c r="H293" s="233">
        <f t="shared" si="21"/>
        <v>157.99</v>
      </c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13"/>
      <c r="BM293" s="213"/>
      <c r="BN293" s="213"/>
      <c r="BO293" s="213"/>
      <c r="BP293" s="213"/>
      <c r="BQ293" s="213"/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3"/>
      <c r="CE293" s="213"/>
      <c r="CF293" s="213"/>
      <c r="CG293" s="213"/>
      <c r="CH293" s="213"/>
      <c r="CI293" s="213"/>
      <c r="CJ293" s="213"/>
      <c r="CK293" s="213"/>
      <c r="CL293" s="213"/>
      <c r="CM293" s="213"/>
      <c r="CN293" s="213"/>
      <c r="CO293" s="213"/>
      <c r="CP293" s="213"/>
      <c r="CQ293" s="213"/>
      <c r="CR293" s="213"/>
      <c r="CS293" s="213"/>
      <c r="CT293" s="213"/>
      <c r="CU293" s="213"/>
      <c r="CV293" s="213"/>
      <c r="CW293" s="213"/>
      <c r="CX293" s="213"/>
      <c r="CY293" s="213"/>
      <c r="CZ293" s="213"/>
      <c r="DA293" s="213"/>
      <c r="DB293" s="213"/>
      <c r="DC293" s="213"/>
      <c r="DD293" s="213"/>
      <c r="DE293" s="213"/>
      <c r="DF293" s="213"/>
      <c r="DG293" s="213"/>
      <c r="DH293" s="213"/>
      <c r="DI293" s="213"/>
      <c r="DJ293" s="213"/>
      <c r="DK293" s="213"/>
      <c r="DL293" s="213"/>
      <c r="DM293" s="213"/>
      <c r="DN293" s="213"/>
      <c r="DO293" s="213"/>
      <c r="DP293" s="213"/>
      <c r="DQ293" s="213"/>
      <c r="DR293" s="213"/>
      <c r="DS293" s="213"/>
      <c r="DT293" s="213"/>
      <c r="DU293" s="213"/>
      <c r="DV293" s="213"/>
      <c r="DW293" s="213"/>
      <c r="DX293" s="213"/>
      <c r="DY293" s="213"/>
      <c r="DZ293" s="213"/>
      <c r="EA293" s="213"/>
      <c r="EB293" s="213"/>
      <c r="EC293" s="213"/>
      <c r="ED293" s="213"/>
      <c r="EE293" s="213"/>
      <c r="EF293" s="213"/>
      <c r="EG293" s="213"/>
      <c r="EH293" s="213"/>
      <c r="EI293" s="213"/>
      <c r="EJ293" s="213"/>
      <c r="EK293" s="213"/>
      <c r="EL293" s="213"/>
      <c r="EM293" s="213"/>
      <c r="EN293" s="213"/>
      <c r="EO293" s="213"/>
      <c r="EP293" s="213"/>
      <c r="EQ293" s="213"/>
      <c r="ER293" s="213"/>
      <c r="ES293" s="213"/>
      <c r="ET293" s="213"/>
      <c r="EU293" s="213"/>
      <c r="EV293" s="213"/>
      <c r="EW293" s="213"/>
      <c r="EX293" s="213"/>
      <c r="EY293" s="213"/>
      <c r="EZ293" s="213"/>
      <c r="FA293" s="213"/>
      <c r="FB293" s="213"/>
      <c r="FC293" s="213"/>
      <c r="FD293" s="213"/>
      <c r="FE293" s="213"/>
      <c r="FF293" s="213"/>
      <c r="FG293" s="213"/>
      <c r="FH293" s="213"/>
      <c r="FI293" s="213"/>
      <c r="FJ293" s="213"/>
      <c r="FK293" s="213"/>
      <c r="FL293" s="213"/>
      <c r="FM293" s="213"/>
      <c r="FN293" s="213"/>
      <c r="FO293" s="213"/>
      <c r="FP293" s="213"/>
      <c r="FQ293" s="213"/>
      <c r="FR293" s="213"/>
      <c r="FS293" s="213"/>
      <c r="FT293" s="213"/>
      <c r="FU293" s="213"/>
      <c r="FV293" s="213"/>
      <c r="FW293" s="213"/>
      <c r="FX293" s="213"/>
      <c r="FY293" s="213"/>
      <c r="FZ293" s="213"/>
      <c r="GA293" s="213"/>
      <c r="GB293" s="213"/>
      <c r="GC293" s="213"/>
      <c r="GD293" s="213"/>
      <c r="GE293" s="213"/>
      <c r="GF293" s="213"/>
      <c r="GG293" s="213"/>
      <c r="GH293" s="213"/>
      <c r="GI293" s="213"/>
    </row>
    <row r="294" ht="14.1" customHeight="1" spans="1:8">
      <c r="A294" s="227">
        <v>212</v>
      </c>
      <c r="B294" s="240" t="s">
        <v>266</v>
      </c>
      <c r="C294" s="223">
        <v>77012.38</v>
      </c>
      <c r="D294" s="223">
        <f>77012.38+15000+20000</f>
        <v>112012.38</v>
      </c>
      <c r="E294" s="223">
        <v>109835.55</v>
      </c>
      <c r="F294" s="223">
        <f t="shared" si="20"/>
        <v>98.06</v>
      </c>
      <c r="G294" s="225">
        <v>76279.89</v>
      </c>
      <c r="H294" s="226">
        <f t="shared" si="21"/>
        <v>143.99</v>
      </c>
    </row>
    <row r="295" ht="14.1" customHeight="1" spans="1:8">
      <c r="A295" s="229">
        <v>21201</v>
      </c>
      <c r="B295" s="241" t="s">
        <v>267</v>
      </c>
      <c r="C295" s="231">
        <v>20640.46</v>
      </c>
      <c r="D295" s="231">
        <v>20640.46</v>
      </c>
      <c r="E295" s="231">
        <v>19428.55</v>
      </c>
      <c r="F295" s="231">
        <f t="shared" si="20"/>
        <v>94.13</v>
      </c>
      <c r="G295" s="232">
        <v>19405.55</v>
      </c>
      <c r="H295" s="233">
        <f t="shared" si="21"/>
        <v>100.12</v>
      </c>
    </row>
    <row r="296" ht="14.1" customHeight="1" spans="1:8">
      <c r="A296" s="229">
        <v>2120101</v>
      </c>
      <c r="B296" s="241" t="s">
        <v>40</v>
      </c>
      <c r="C296" s="231">
        <v>2424.51</v>
      </c>
      <c r="D296" s="231">
        <v>2424.51</v>
      </c>
      <c r="E296" s="231">
        <v>2341.72</v>
      </c>
      <c r="F296" s="231">
        <f t="shared" si="20"/>
        <v>96.59</v>
      </c>
      <c r="G296" s="232">
        <v>2415.82</v>
      </c>
      <c r="H296" s="233">
        <f t="shared" si="21"/>
        <v>96.93</v>
      </c>
    </row>
    <row r="297" ht="14.1" customHeight="1" spans="1:8">
      <c r="A297" s="229">
        <v>2120102</v>
      </c>
      <c r="B297" s="241" t="s">
        <v>41</v>
      </c>
      <c r="C297" s="231">
        <v>3297.8</v>
      </c>
      <c r="D297" s="231">
        <v>3297.8</v>
      </c>
      <c r="E297" s="231">
        <v>2726.8</v>
      </c>
      <c r="F297" s="231">
        <f t="shared" si="20"/>
        <v>82.69</v>
      </c>
      <c r="G297" s="232">
        <v>3581.62</v>
      </c>
      <c r="H297" s="233">
        <f t="shared" si="21"/>
        <v>76.13</v>
      </c>
    </row>
    <row r="298" ht="14.1" customHeight="1" spans="1:8">
      <c r="A298" s="229">
        <v>2120104</v>
      </c>
      <c r="B298" s="241" t="s">
        <v>268</v>
      </c>
      <c r="C298" s="231">
        <v>235</v>
      </c>
      <c r="D298" s="231">
        <v>235</v>
      </c>
      <c r="E298" s="231">
        <v>234.25</v>
      </c>
      <c r="F298" s="231">
        <f t="shared" si="20"/>
        <v>99.68</v>
      </c>
      <c r="G298" s="232">
        <v>198.57</v>
      </c>
      <c r="H298" s="233">
        <f t="shared" si="21"/>
        <v>117.97</v>
      </c>
    </row>
    <row r="299" ht="14.1" customHeight="1" spans="1:8">
      <c r="A299" s="203">
        <v>2120106</v>
      </c>
      <c r="B299" s="209" t="s">
        <v>269</v>
      </c>
      <c r="C299" s="231"/>
      <c r="D299" s="231"/>
      <c r="E299" s="231"/>
      <c r="F299" s="231" t="str">
        <f t="shared" si="20"/>
        <v/>
      </c>
      <c r="G299" s="232">
        <v>130</v>
      </c>
      <c r="H299" s="233"/>
    </row>
    <row r="300" ht="14.1" customHeight="1" spans="1:8">
      <c r="A300" s="229">
        <v>2120107</v>
      </c>
      <c r="B300" s="241" t="s">
        <v>270</v>
      </c>
      <c r="C300" s="231">
        <v>12295.74</v>
      </c>
      <c r="D300" s="231">
        <v>12295.74</v>
      </c>
      <c r="E300" s="231">
        <v>12163.23</v>
      </c>
      <c r="F300" s="231">
        <f t="shared" si="20"/>
        <v>98.92</v>
      </c>
      <c r="G300" s="232">
        <v>10961.57</v>
      </c>
      <c r="H300" s="233">
        <f>IF(G300=0,"",E300/G300*100)</f>
        <v>110.96</v>
      </c>
    </row>
    <row r="301" ht="14.1" customHeight="1" spans="1:8">
      <c r="A301" s="229">
        <v>2120109</v>
      </c>
      <c r="B301" s="241" t="s">
        <v>271</v>
      </c>
      <c r="C301" s="231">
        <v>339.32</v>
      </c>
      <c r="D301" s="231">
        <v>339.32</v>
      </c>
      <c r="E301" s="231">
        <v>326.66</v>
      </c>
      <c r="F301" s="231">
        <f t="shared" si="20"/>
        <v>96.27</v>
      </c>
      <c r="G301" s="232">
        <v>308.43</v>
      </c>
      <c r="H301" s="233">
        <f>IF(G301=0,"",E301/G301*100)</f>
        <v>105.91</v>
      </c>
    </row>
    <row r="302" ht="14.1" customHeight="1" spans="1:8">
      <c r="A302" s="229">
        <v>2120199</v>
      </c>
      <c r="B302" s="241" t="s">
        <v>272</v>
      </c>
      <c r="C302" s="231">
        <v>2048.08</v>
      </c>
      <c r="D302" s="231">
        <v>2048.08</v>
      </c>
      <c r="E302" s="231">
        <v>1635.89</v>
      </c>
      <c r="F302" s="231">
        <f t="shared" si="20"/>
        <v>79.87</v>
      </c>
      <c r="G302" s="232">
        <v>1809.54</v>
      </c>
      <c r="H302" s="233">
        <f>IF(G302=0,"",E302/G302*100)</f>
        <v>90.4</v>
      </c>
    </row>
    <row r="303" ht="14.1" customHeight="1" spans="1:8">
      <c r="A303" s="229">
        <v>21202</v>
      </c>
      <c r="B303" s="241" t="s">
        <v>273</v>
      </c>
      <c r="C303" s="231">
        <v>1395.36</v>
      </c>
      <c r="D303" s="231">
        <v>1395.36</v>
      </c>
      <c r="E303" s="231">
        <v>1318.71</v>
      </c>
      <c r="F303" s="231">
        <f t="shared" si="20"/>
        <v>94.51</v>
      </c>
      <c r="G303" s="232">
        <v>1029.88</v>
      </c>
      <c r="H303" s="233">
        <f>IF(G303=0,"",E303/G303*100)</f>
        <v>128.05</v>
      </c>
    </row>
    <row r="304" ht="12" customHeight="1" spans="1:8">
      <c r="A304" s="229">
        <v>2120201</v>
      </c>
      <c r="B304" s="241" t="s">
        <v>274</v>
      </c>
      <c r="C304" s="231">
        <v>1395.36</v>
      </c>
      <c r="D304" s="231">
        <v>1395.36</v>
      </c>
      <c r="E304" s="231">
        <v>1318.71</v>
      </c>
      <c r="F304" s="231">
        <f t="shared" si="20"/>
        <v>94.51</v>
      </c>
      <c r="G304" s="232">
        <v>1029.88</v>
      </c>
      <c r="H304" s="233">
        <f>IF(G304=0,"",E304/G304*100)</f>
        <v>128.05</v>
      </c>
    </row>
    <row r="305" ht="14.1" customHeight="1" spans="1:8">
      <c r="A305" s="229">
        <v>21203</v>
      </c>
      <c r="B305" s="230" t="s">
        <v>275</v>
      </c>
      <c r="C305" s="231"/>
      <c r="D305" s="231">
        <v>15000</v>
      </c>
      <c r="E305" s="231">
        <v>15000</v>
      </c>
      <c r="F305" s="231">
        <f t="shared" si="20"/>
        <v>100</v>
      </c>
      <c r="G305" s="232"/>
      <c r="H305" s="233"/>
    </row>
    <row r="306" ht="14.1" customHeight="1" spans="1:8">
      <c r="A306" s="229">
        <v>2120399</v>
      </c>
      <c r="B306" s="230" t="s">
        <v>276</v>
      </c>
      <c r="C306" s="231"/>
      <c r="D306" s="231">
        <v>15000</v>
      </c>
      <c r="E306" s="231">
        <v>15000</v>
      </c>
      <c r="F306" s="231">
        <f t="shared" si="20"/>
        <v>100</v>
      </c>
      <c r="G306" s="232"/>
      <c r="H306" s="233"/>
    </row>
    <row r="307" ht="14.1" customHeight="1" spans="1:8">
      <c r="A307" s="229">
        <v>21205</v>
      </c>
      <c r="B307" s="241" t="s">
        <v>277</v>
      </c>
      <c r="C307" s="231">
        <v>49376.49</v>
      </c>
      <c r="D307" s="231">
        <v>49376.49</v>
      </c>
      <c r="E307" s="231">
        <v>48471.8</v>
      </c>
      <c r="F307" s="231">
        <f t="shared" si="20"/>
        <v>98.17</v>
      </c>
      <c r="G307" s="232">
        <v>51424.35</v>
      </c>
      <c r="H307" s="233">
        <f t="shared" ref="H307:H325" si="22">IF(G307=0,"",E307/G307*100)</f>
        <v>94.26</v>
      </c>
    </row>
    <row r="308" ht="14.1" customHeight="1" spans="1:8">
      <c r="A308" s="229">
        <v>2120501</v>
      </c>
      <c r="B308" s="241" t="s">
        <v>278</v>
      </c>
      <c r="C308" s="231">
        <v>49376.49</v>
      </c>
      <c r="D308" s="231">
        <v>49376.49</v>
      </c>
      <c r="E308" s="231">
        <v>48471.8</v>
      </c>
      <c r="F308" s="231">
        <f t="shared" si="20"/>
        <v>98.17</v>
      </c>
      <c r="G308" s="232">
        <v>51424.35</v>
      </c>
      <c r="H308" s="233">
        <f t="shared" si="22"/>
        <v>94.26</v>
      </c>
    </row>
    <row r="309" ht="14.1" customHeight="1" spans="1:8">
      <c r="A309" s="229">
        <v>21206</v>
      </c>
      <c r="B309" s="241" t="s">
        <v>279</v>
      </c>
      <c r="C309" s="231">
        <v>1110.07</v>
      </c>
      <c r="D309" s="231">
        <v>1110.07</v>
      </c>
      <c r="E309" s="231">
        <v>1154.62</v>
      </c>
      <c r="F309" s="231">
        <f t="shared" si="20"/>
        <v>104.01</v>
      </c>
      <c r="G309" s="232">
        <v>1048.42</v>
      </c>
      <c r="H309" s="233">
        <f t="shared" si="22"/>
        <v>110.13</v>
      </c>
    </row>
    <row r="310" ht="14.1" customHeight="1" spans="1:8">
      <c r="A310" s="229">
        <v>2120601</v>
      </c>
      <c r="B310" s="241" t="s">
        <v>280</v>
      </c>
      <c r="C310" s="231">
        <v>1110.07</v>
      </c>
      <c r="D310" s="231">
        <v>1110.07</v>
      </c>
      <c r="E310" s="231">
        <v>1154.62</v>
      </c>
      <c r="F310" s="231">
        <f t="shared" si="20"/>
        <v>104.01</v>
      </c>
      <c r="G310" s="232">
        <v>1048.42</v>
      </c>
      <c r="H310" s="233">
        <f t="shared" si="22"/>
        <v>110.13</v>
      </c>
    </row>
    <row r="311" ht="14.1" customHeight="1" spans="1:8">
      <c r="A311" s="229">
        <v>21299</v>
      </c>
      <c r="B311" s="241" t="s">
        <v>281</v>
      </c>
      <c r="C311" s="231">
        <v>4490</v>
      </c>
      <c r="D311" s="231">
        <f>4490+20000</f>
        <v>24490</v>
      </c>
      <c r="E311" s="231">
        <v>24461.88</v>
      </c>
      <c r="F311" s="231">
        <f t="shared" si="20"/>
        <v>99.89</v>
      </c>
      <c r="G311" s="232">
        <v>3371.68</v>
      </c>
      <c r="H311" s="233">
        <f t="shared" si="22"/>
        <v>725.51</v>
      </c>
    </row>
    <row r="312" s="215" customFormat="1" ht="14.1" customHeight="1" spans="1:191">
      <c r="A312" s="229">
        <v>2129901</v>
      </c>
      <c r="B312" s="241" t="s">
        <v>282</v>
      </c>
      <c r="C312" s="231">
        <v>4490</v>
      </c>
      <c r="D312" s="231">
        <f>4490+20000</f>
        <v>24490</v>
      </c>
      <c r="E312" s="231">
        <v>24461.88</v>
      </c>
      <c r="F312" s="231">
        <f t="shared" si="20"/>
        <v>99.89</v>
      </c>
      <c r="G312" s="232">
        <v>3371.68</v>
      </c>
      <c r="H312" s="233">
        <f t="shared" si="22"/>
        <v>725.51</v>
      </c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213"/>
      <c r="W312" s="213"/>
      <c r="X312" s="213"/>
      <c r="Y312" s="213"/>
      <c r="Z312" s="213"/>
      <c r="AA312" s="213"/>
      <c r="AB312" s="213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  <c r="BI312" s="213"/>
      <c r="BJ312" s="213"/>
      <c r="BK312" s="213"/>
      <c r="BL312" s="213"/>
      <c r="BM312" s="213"/>
      <c r="BN312" s="213"/>
      <c r="BO312" s="213"/>
      <c r="BP312" s="213"/>
      <c r="BQ312" s="213"/>
      <c r="BR312" s="213"/>
      <c r="BS312" s="213"/>
      <c r="BT312" s="213"/>
      <c r="BU312" s="213"/>
      <c r="BV312" s="213"/>
      <c r="BW312" s="213"/>
      <c r="BX312" s="213"/>
      <c r="BY312" s="213"/>
      <c r="BZ312" s="213"/>
      <c r="CA312" s="213"/>
      <c r="CB312" s="213"/>
      <c r="CC312" s="213"/>
      <c r="CD312" s="213"/>
      <c r="CE312" s="213"/>
      <c r="CF312" s="213"/>
      <c r="CG312" s="213"/>
      <c r="CH312" s="213"/>
      <c r="CI312" s="213"/>
      <c r="CJ312" s="213"/>
      <c r="CK312" s="213"/>
      <c r="CL312" s="213"/>
      <c r="CM312" s="213"/>
      <c r="CN312" s="213"/>
      <c r="CO312" s="213"/>
      <c r="CP312" s="213"/>
      <c r="CQ312" s="213"/>
      <c r="CR312" s="213"/>
      <c r="CS312" s="213"/>
      <c r="CT312" s="213"/>
      <c r="CU312" s="213"/>
      <c r="CV312" s="213"/>
      <c r="CW312" s="213"/>
      <c r="CX312" s="213"/>
      <c r="CY312" s="213"/>
      <c r="CZ312" s="213"/>
      <c r="DA312" s="213"/>
      <c r="DB312" s="213"/>
      <c r="DC312" s="213"/>
      <c r="DD312" s="213"/>
      <c r="DE312" s="213"/>
      <c r="DF312" s="213"/>
      <c r="DG312" s="213"/>
      <c r="DH312" s="213"/>
      <c r="DI312" s="213"/>
      <c r="DJ312" s="213"/>
      <c r="DK312" s="213"/>
      <c r="DL312" s="213"/>
      <c r="DM312" s="213"/>
      <c r="DN312" s="213"/>
      <c r="DO312" s="213"/>
      <c r="DP312" s="213"/>
      <c r="DQ312" s="213"/>
      <c r="DR312" s="213"/>
      <c r="DS312" s="213"/>
      <c r="DT312" s="213"/>
      <c r="DU312" s="213"/>
      <c r="DV312" s="213"/>
      <c r="DW312" s="213"/>
      <c r="DX312" s="213"/>
      <c r="DY312" s="213"/>
      <c r="DZ312" s="213"/>
      <c r="EA312" s="213"/>
      <c r="EB312" s="213"/>
      <c r="EC312" s="213"/>
      <c r="ED312" s="213"/>
      <c r="EE312" s="213"/>
      <c r="EF312" s="213"/>
      <c r="EG312" s="213"/>
      <c r="EH312" s="213"/>
      <c r="EI312" s="213"/>
      <c r="EJ312" s="213"/>
      <c r="EK312" s="213"/>
      <c r="EL312" s="213"/>
      <c r="EM312" s="213"/>
      <c r="EN312" s="213"/>
      <c r="EO312" s="213"/>
      <c r="EP312" s="213"/>
      <c r="EQ312" s="213"/>
      <c r="ER312" s="213"/>
      <c r="ES312" s="213"/>
      <c r="ET312" s="213"/>
      <c r="EU312" s="213"/>
      <c r="EV312" s="213"/>
      <c r="EW312" s="213"/>
      <c r="EX312" s="213"/>
      <c r="EY312" s="213"/>
      <c r="EZ312" s="213"/>
      <c r="FA312" s="213"/>
      <c r="FB312" s="213"/>
      <c r="FC312" s="213"/>
      <c r="FD312" s="213"/>
      <c r="FE312" s="213"/>
      <c r="FF312" s="213"/>
      <c r="FG312" s="213"/>
      <c r="FH312" s="213"/>
      <c r="FI312" s="213"/>
      <c r="FJ312" s="213"/>
      <c r="FK312" s="213"/>
      <c r="FL312" s="213"/>
      <c r="FM312" s="213"/>
      <c r="FN312" s="213"/>
      <c r="FO312" s="213"/>
      <c r="FP312" s="213"/>
      <c r="FQ312" s="213"/>
      <c r="FR312" s="213"/>
      <c r="FS312" s="213"/>
      <c r="FT312" s="213"/>
      <c r="FU312" s="213"/>
      <c r="FV312" s="213"/>
      <c r="FW312" s="213"/>
      <c r="FX312" s="213"/>
      <c r="FY312" s="213"/>
      <c r="FZ312" s="213"/>
      <c r="GA312" s="213"/>
      <c r="GB312" s="213"/>
      <c r="GC312" s="213"/>
      <c r="GD312" s="213"/>
      <c r="GE312" s="213"/>
      <c r="GF312" s="213"/>
      <c r="GG312" s="213"/>
      <c r="GH312" s="213"/>
      <c r="GI312" s="213"/>
    </row>
    <row r="313" ht="14.1" customHeight="1" spans="1:8">
      <c r="A313" s="227">
        <v>213</v>
      </c>
      <c r="B313" s="240" t="s">
        <v>283</v>
      </c>
      <c r="C313" s="223">
        <v>15212.23</v>
      </c>
      <c r="D313" s="223">
        <v>15212.23</v>
      </c>
      <c r="E313" s="223">
        <v>15024.78</v>
      </c>
      <c r="F313" s="223">
        <f t="shared" si="20"/>
        <v>98.77</v>
      </c>
      <c r="G313" s="225">
        <v>13185.55</v>
      </c>
      <c r="H313" s="226">
        <f t="shared" si="22"/>
        <v>113.95</v>
      </c>
    </row>
    <row r="314" ht="14.1" customHeight="1" spans="1:8">
      <c r="A314" s="229">
        <v>21301</v>
      </c>
      <c r="B314" s="230" t="s">
        <v>284</v>
      </c>
      <c r="C314" s="231">
        <v>4641.34</v>
      </c>
      <c r="D314" s="231">
        <v>4641.34</v>
      </c>
      <c r="E314" s="231">
        <v>4490.45</v>
      </c>
      <c r="F314" s="231">
        <f t="shared" si="20"/>
        <v>96.75</v>
      </c>
      <c r="G314" s="232">
        <v>4715.45</v>
      </c>
      <c r="H314" s="233">
        <f t="shared" si="22"/>
        <v>95.23</v>
      </c>
    </row>
    <row r="315" ht="14.1" customHeight="1" spans="1:8">
      <c r="A315" s="229">
        <v>2130101</v>
      </c>
      <c r="B315" s="241" t="s">
        <v>40</v>
      </c>
      <c r="C315" s="231">
        <v>1105.9</v>
      </c>
      <c r="D315" s="231">
        <v>1105.9</v>
      </c>
      <c r="E315" s="231">
        <v>1099.26</v>
      </c>
      <c r="F315" s="231">
        <f t="shared" si="20"/>
        <v>99.4</v>
      </c>
      <c r="G315" s="232">
        <v>1053.52</v>
      </c>
      <c r="H315" s="233">
        <f t="shared" si="22"/>
        <v>104.34</v>
      </c>
    </row>
    <row r="316" ht="14.1" customHeight="1" spans="1:8">
      <c r="A316" s="229">
        <v>2130102</v>
      </c>
      <c r="B316" s="241" t="s">
        <v>41</v>
      </c>
      <c r="C316" s="231">
        <v>25.2</v>
      </c>
      <c r="D316" s="231">
        <v>25.2</v>
      </c>
      <c r="E316" s="231">
        <v>17.97</v>
      </c>
      <c r="F316" s="231">
        <f t="shared" si="20"/>
        <v>71.31</v>
      </c>
      <c r="G316" s="232">
        <v>54.73</v>
      </c>
      <c r="H316" s="233">
        <f t="shared" si="22"/>
        <v>32.83</v>
      </c>
    </row>
    <row r="317" ht="14.1" customHeight="1" spans="1:8">
      <c r="A317" s="229">
        <v>2130104</v>
      </c>
      <c r="B317" s="241" t="s">
        <v>47</v>
      </c>
      <c r="C317" s="231">
        <v>860.93</v>
      </c>
      <c r="D317" s="231">
        <v>860.93</v>
      </c>
      <c r="E317" s="231">
        <v>870.65</v>
      </c>
      <c r="F317" s="231">
        <f t="shared" si="20"/>
        <v>101.13</v>
      </c>
      <c r="G317" s="232">
        <v>781.71</v>
      </c>
      <c r="H317" s="233">
        <f t="shared" si="22"/>
        <v>111.38</v>
      </c>
    </row>
    <row r="318" ht="14.1" customHeight="1" spans="1:8">
      <c r="A318" s="229">
        <v>2130106</v>
      </c>
      <c r="B318" s="241" t="s">
        <v>285</v>
      </c>
      <c r="C318" s="231">
        <v>126.75</v>
      </c>
      <c r="D318" s="231">
        <v>126.75</v>
      </c>
      <c r="E318" s="231">
        <v>102.78</v>
      </c>
      <c r="F318" s="231">
        <f t="shared" si="20"/>
        <v>81.09</v>
      </c>
      <c r="G318" s="232">
        <v>157.05</v>
      </c>
      <c r="H318" s="233">
        <f t="shared" si="22"/>
        <v>65.44</v>
      </c>
    </row>
    <row r="319" ht="14.1" customHeight="1" spans="1:8">
      <c r="A319" s="229">
        <v>2130108</v>
      </c>
      <c r="B319" s="241" t="s">
        <v>286</v>
      </c>
      <c r="C319" s="231">
        <v>437.8</v>
      </c>
      <c r="D319" s="231">
        <v>437.8</v>
      </c>
      <c r="E319" s="231">
        <v>380.2</v>
      </c>
      <c r="F319" s="231">
        <f t="shared" si="20"/>
        <v>86.84</v>
      </c>
      <c r="G319" s="232">
        <v>412.8</v>
      </c>
      <c r="H319" s="233">
        <f t="shared" si="22"/>
        <v>92.1</v>
      </c>
    </row>
    <row r="320" ht="14.1" customHeight="1" spans="1:8">
      <c r="A320" s="229">
        <v>2130109</v>
      </c>
      <c r="B320" s="241" t="s">
        <v>287</v>
      </c>
      <c r="C320" s="231">
        <v>67</v>
      </c>
      <c r="D320" s="231">
        <v>67</v>
      </c>
      <c r="E320" s="231">
        <v>48.48</v>
      </c>
      <c r="F320" s="231">
        <f t="shared" si="20"/>
        <v>72.36</v>
      </c>
      <c r="G320" s="232">
        <v>81.34</v>
      </c>
      <c r="H320" s="233">
        <f t="shared" si="22"/>
        <v>59.6</v>
      </c>
    </row>
    <row r="321" ht="14.1" customHeight="1" spans="1:8">
      <c r="A321" s="229">
        <v>2130110</v>
      </c>
      <c r="B321" s="241" t="s">
        <v>288</v>
      </c>
      <c r="C321" s="231">
        <v>4.5</v>
      </c>
      <c r="D321" s="231">
        <v>4.5</v>
      </c>
      <c r="E321" s="231">
        <v>4.5</v>
      </c>
      <c r="F321" s="231">
        <f t="shared" si="20"/>
        <v>100</v>
      </c>
      <c r="G321" s="232">
        <v>6.11</v>
      </c>
      <c r="H321" s="233">
        <f t="shared" si="22"/>
        <v>73.65</v>
      </c>
    </row>
    <row r="322" ht="14.1" customHeight="1" spans="1:8">
      <c r="A322" s="229">
        <v>2130111</v>
      </c>
      <c r="B322" s="241" t="s">
        <v>289</v>
      </c>
      <c r="C322" s="231">
        <v>9.04</v>
      </c>
      <c r="D322" s="231">
        <v>9.04</v>
      </c>
      <c r="E322" s="231">
        <v>1.54</v>
      </c>
      <c r="F322" s="231">
        <f t="shared" si="20"/>
        <v>17.04</v>
      </c>
      <c r="G322" s="232">
        <v>13.82</v>
      </c>
      <c r="H322" s="233">
        <f t="shared" si="22"/>
        <v>11.14</v>
      </c>
    </row>
    <row r="323" ht="14.1" customHeight="1" spans="1:8">
      <c r="A323" s="229">
        <v>2130112</v>
      </c>
      <c r="B323" s="241" t="s">
        <v>290</v>
      </c>
      <c r="C323" s="231">
        <v>131.5</v>
      </c>
      <c r="D323" s="231">
        <v>131.5</v>
      </c>
      <c r="E323" s="231">
        <v>121.88</v>
      </c>
      <c r="F323" s="231">
        <f t="shared" si="20"/>
        <v>92.68</v>
      </c>
      <c r="G323" s="232">
        <v>61.22</v>
      </c>
      <c r="H323" s="233">
        <f t="shared" si="22"/>
        <v>199.09</v>
      </c>
    </row>
    <row r="324" ht="14.1" customHeight="1" spans="1:8">
      <c r="A324" s="229">
        <v>2130120</v>
      </c>
      <c r="B324" s="241" t="s">
        <v>291</v>
      </c>
      <c r="C324" s="231">
        <v>550</v>
      </c>
      <c r="D324" s="231">
        <v>550</v>
      </c>
      <c r="E324" s="231">
        <v>525.63</v>
      </c>
      <c r="F324" s="231">
        <f t="shared" si="20"/>
        <v>95.57</v>
      </c>
      <c r="G324" s="232">
        <v>548</v>
      </c>
      <c r="H324" s="233">
        <f t="shared" si="22"/>
        <v>95.92</v>
      </c>
    </row>
    <row r="325" ht="14.1" customHeight="1" spans="1:8">
      <c r="A325" s="229">
        <v>2130122</v>
      </c>
      <c r="B325" s="241" t="s">
        <v>292</v>
      </c>
      <c r="C325" s="231">
        <v>172</v>
      </c>
      <c r="D325" s="231">
        <v>172</v>
      </c>
      <c r="E325" s="231">
        <v>172.61</v>
      </c>
      <c r="F325" s="231">
        <f t="shared" si="20"/>
        <v>100.35</v>
      </c>
      <c r="G325" s="232">
        <v>102</v>
      </c>
      <c r="H325" s="233">
        <f t="shared" si="22"/>
        <v>169.23</v>
      </c>
    </row>
    <row r="326" ht="14.1" customHeight="1" spans="1:8">
      <c r="A326" s="203">
        <v>2130125</v>
      </c>
      <c r="B326" s="209" t="s">
        <v>293</v>
      </c>
      <c r="C326" s="231"/>
      <c r="D326" s="231"/>
      <c r="E326" s="231"/>
      <c r="F326" s="231" t="str">
        <f t="shared" si="20"/>
        <v/>
      </c>
      <c r="G326" s="232">
        <v>6</v>
      </c>
      <c r="H326" s="233"/>
    </row>
    <row r="327" ht="14.1" customHeight="1" spans="1:8">
      <c r="A327" s="229">
        <v>2130135</v>
      </c>
      <c r="B327" s="241" t="s">
        <v>294</v>
      </c>
      <c r="C327" s="231">
        <v>6</v>
      </c>
      <c r="D327" s="231">
        <v>6</v>
      </c>
      <c r="E327" s="231">
        <v>0.44</v>
      </c>
      <c r="F327" s="231">
        <f t="shared" si="20"/>
        <v>7.33</v>
      </c>
      <c r="G327" s="232">
        <v>75.3</v>
      </c>
      <c r="H327" s="233">
        <f t="shared" ref="H327:H335" si="23">IF(G327=0,"",E327/G327*100)</f>
        <v>0.58</v>
      </c>
    </row>
    <row r="328" ht="14.1" customHeight="1" spans="1:8">
      <c r="A328" s="229">
        <v>2130199</v>
      </c>
      <c r="B328" s="241" t="s">
        <v>295</v>
      </c>
      <c r="C328" s="231">
        <v>1144.73</v>
      </c>
      <c r="D328" s="231">
        <v>1144.73</v>
      </c>
      <c r="E328" s="231">
        <v>1144.51</v>
      </c>
      <c r="F328" s="231">
        <f t="shared" si="20"/>
        <v>99.98</v>
      </c>
      <c r="G328" s="232">
        <v>1361.85</v>
      </c>
      <c r="H328" s="233">
        <f t="shared" si="23"/>
        <v>84.04</v>
      </c>
    </row>
    <row r="329" ht="14.1" customHeight="1" spans="1:8">
      <c r="A329" s="229">
        <v>21302</v>
      </c>
      <c r="B329" s="241" t="s">
        <v>296</v>
      </c>
      <c r="C329" s="231">
        <v>673.65</v>
      </c>
      <c r="D329" s="231">
        <v>673.65</v>
      </c>
      <c r="E329" s="231">
        <v>664.86</v>
      </c>
      <c r="F329" s="231">
        <f t="shared" si="20"/>
        <v>98.7</v>
      </c>
      <c r="G329" s="232">
        <v>942.08</v>
      </c>
      <c r="H329" s="233">
        <f t="shared" si="23"/>
        <v>70.57</v>
      </c>
    </row>
    <row r="330" ht="14.1" customHeight="1" spans="1:8">
      <c r="A330" s="229">
        <v>2130202</v>
      </c>
      <c r="B330" s="241" t="s">
        <v>41</v>
      </c>
      <c r="C330" s="231">
        <v>13</v>
      </c>
      <c r="D330" s="231">
        <v>13</v>
      </c>
      <c r="E330" s="231">
        <v>18</v>
      </c>
      <c r="F330" s="231">
        <f t="shared" si="20"/>
        <v>138.46</v>
      </c>
      <c r="G330" s="232">
        <v>240.17</v>
      </c>
      <c r="H330" s="233">
        <f t="shared" si="23"/>
        <v>7.49</v>
      </c>
    </row>
    <row r="331" ht="14.1" customHeight="1" spans="1:8">
      <c r="A331" s="229">
        <v>2130204</v>
      </c>
      <c r="B331" s="241" t="s">
        <v>297</v>
      </c>
      <c r="C331" s="231">
        <v>190.55</v>
      </c>
      <c r="D331" s="231">
        <v>190.55</v>
      </c>
      <c r="E331" s="231">
        <v>189.59</v>
      </c>
      <c r="F331" s="231">
        <f t="shared" si="20"/>
        <v>99.5</v>
      </c>
      <c r="G331" s="232">
        <v>180.66</v>
      </c>
      <c r="H331" s="233">
        <f t="shared" si="23"/>
        <v>104.94</v>
      </c>
    </row>
    <row r="332" ht="14.1" customHeight="1" spans="1:8">
      <c r="A332" s="229">
        <v>2130205</v>
      </c>
      <c r="B332" s="241" t="s">
        <v>298</v>
      </c>
      <c r="C332" s="231">
        <v>10</v>
      </c>
      <c r="D332" s="231">
        <v>10</v>
      </c>
      <c r="E332" s="231">
        <v>9.12</v>
      </c>
      <c r="F332" s="231">
        <f t="shared" si="20"/>
        <v>91.2</v>
      </c>
      <c r="G332" s="232">
        <v>63.98</v>
      </c>
      <c r="H332" s="233">
        <f t="shared" si="23"/>
        <v>14.25</v>
      </c>
    </row>
    <row r="333" ht="14.1" customHeight="1" spans="1:8">
      <c r="A333" s="229">
        <v>2130207</v>
      </c>
      <c r="B333" s="241" t="s">
        <v>299</v>
      </c>
      <c r="C333" s="231">
        <v>38</v>
      </c>
      <c r="D333" s="231">
        <v>38</v>
      </c>
      <c r="E333" s="231">
        <v>37.04</v>
      </c>
      <c r="F333" s="231">
        <f t="shared" si="20"/>
        <v>97.47</v>
      </c>
      <c r="G333" s="232">
        <v>39.66</v>
      </c>
      <c r="H333" s="233">
        <f t="shared" si="23"/>
        <v>93.39</v>
      </c>
    </row>
    <row r="334" ht="14.1" customHeight="1" spans="1:8">
      <c r="A334" s="229">
        <v>2130209</v>
      </c>
      <c r="B334" s="241" t="s">
        <v>300</v>
      </c>
      <c r="C334" s="231">
        <v>91.77</v>
      </c>
      <c r="D334" s="231">
        <v>91.77</v>
      </c>
      <c r="E334" s="231">
        <v>105.33</v>
      </c>
      <c r="F334" s="231">
        <f t="shared" si="20"/>
        <v>114.78</v>
      </c>
      <c r="G334" s="232">
        <v>161.86</v>
      </c>
      <c r="H334" s="233">
        <f t="shared" si="23"/>
        <v>65.07</v>
      </c>
    </row>
    <row r="335" ht="14.1" customHeight="1" spans="1:8">
      <c r="A335" s="229">
        <v>2130211</v>
      </c>
      <c r="B335" s="241" t="s">
        <v>301</v>
      </c>
      <c r="C335" s="231">
        <v>8</v>
      </c>
      <c r="D335" s="231">
        <v>8</v>
      </c>
      <c r="E335" s="231">
        <v>7.9</v>
      </c>
      <c r="F335" s="231">
        <f t="shared" si="20"/>
        <v>98.75</v>
      </c>
      <c r="G335" s="232">
        <v>7.9</v>
      </c>
      <c r="H335" s="233">
        <f t="shared" si="23"/>
        <v>100</v>
      </c>
    </row>
    <row r="336" ht="14.1" customHeight="1" spans="1:8">
      <c r="A336" s="229">
        <v>2130223</v>
      </c>
      <c r="B336" s="241" t="s">
        <v>302</v>
      </c>
      <c r="C336" s="231"/>
      <c r="D336" s="231"/>
      <c r="E336" s="231"/>
      <c r="F336" s="231"/>
      <c r="G336" s="232">
        <v>19</v>
      </c>
      <c r="H336" s="233"/>
    </row>
    <row r="337" ht="12.95" customHeight="1" spans="1:8">
      <c r="A337" s="229">
        <v>2130234</v>
      </c>
      <c r="B337" s="241" t="s">
        <v>303</v>
      </c>
      <c r="C337" s="231">
        <v>153</v>
      </c>
      <c r="D337" s="231">
        <v>153</v>
      </c>
      <c r="E337" s="231">
        <v>161</v>
      </c>
      <c r="F337" s="231">
        <f t="shared" ref="F337:F352" si="24">IF(D337=0,"",E337/D337*100)</f>
        <v>105.23</v>
      </c>
      <c r="G337" s="232">
        <v>128.91</v>
      </c>
      <c r="H337" s="233">
        <f t="shared" ref="H337:H352" si="25">IF(G337=0,"",E337/G337*100)</f>
        <v>124.89</v>
      </c>
    </row>
    <row r="338" ht="12.95" customHeight="1" spans="1:8">
      <c r="A338" s="229">
        <v>2130237</v>
      </c>
      <c r="B338" s="241" t="s">
        <v>290</v>
      </c>
      <c r="C338" s="231">
        <v>60</v>
      </c>
      <c r="D338" s="231">
        <v>60</v>
      </c>
      <c r="E338" s="231">
        <v>36.48</v>
      </c>
      <c r="F338" s="231">
        <f t="shared" si="24"/>
        <v>60.8</v>
      </c>
      <c r="G338" s="232"/>
      <c r="H338" s="233" t="str">
        <f t="shared" si="25"/>
        <v/>
      </c>
    </row>
    <row r="339" ht="12.95" customHeight="1" spans="1:8">
      <c r="A339" s="229">
        <v>2130299</v>
      </c>
      <c r="B339" s="241" t="s">
        <v>304</v>
      </c>
      <c r="C339" s="231">
        <v>109.33</v>
      </c>
      <c r="D339" s="231">
        <v>109.33</v>
      </c>
      <c r="E339" s="231">
        <v>100.4</v>
      </c>
      <c r="F339" s="231">
        <f t="shared" si="24"/>
        <v>91.83</v>
      </c>
      <c r="G339" s="232">
        <v>99.94</v>
      </c>
      <c r="H339" s="233">
        <f t="shared" si="25"/>
        <v>100.46</v>
      </c>
    </row>
    <row r="340" ht="12.95" customHeight="1" spans="1:8">
      <c r="A340" s="229">
        <v>21303</v>
      </c>
      <c r="B340" s="241" t="s">
        <v>305</v>
      </c>
      <c r="C340" s="231">
        <v>4777.23</v>
      </c>
      <c r="D340" s="231">
        <v>4777.23</v>
      </c>
      <c r="E340" s="231">
        <v>4749.47</v>
      </c>
      <c r="F340" s="231">
        <f t="shared" si="24"/>
        <v>99.42</v>
      </c>
      <c r="G340" s="232">
        <v>4051.02</v>
      </c>
      <c r="H340" s="233">
        <f t="shared" si="25"/>
        <v>117.24</v>
      </c>
    </row>
    <row r="341" ht="12.95" customHeight="1" spans="1:8">
      <c r="A341" s="229">
        <v>2130306</v>
      </c>
      <c r="B341" s="241" t="s">
        <v>306</v>
      </c>
      <c r="C341" s="231">
        <v>1337.6</v>
      </c>
      <c r="D341" s="231">
        <v>1337.6</v>
      </c>
      <c r="E341" s="231">
        <v>1313.98</v>
      </c>
      <c r="F341" s="231">
        <f t="shared" si="24"/>
        <v>98.23</v>
      </c>
      <c r="G341" s="232">
        <v>1212.33</v>
      </c>
      <c r="H341" s="233">
        <f t="shared" si="25"/>
        <v>108.38</v>
      </c>
    </row>
    <row r="342" ht="12.95" customHeight="1" spans="1:8">
      <c r="A342" s="229">
        <v>2130311</v>
      </c>
      <c r="B342" s="241" t="s">
        <v>307</v>
      </c>
      <c r="C342" s="231">
        <v>665.03</v>
      </c>
      <c r="D342" s="231">
        <v>665.03</v>
      </c>
      <c r="E342" s="231">
        <v>661.4</v>
      </c>
      <c r="F342" s="231">
        <f t="shared" si="24"/>
        <v>99.45</v>
      </c>
      <c r="G342" s="232">
        <v>599.02</v>
      </c>
      <c r="H342" s="233">
        <f t="shared" si="25"/>
        <v>110.41</v>
      </c>
    </row>
    <row r="343" ht="12.95" customHeight="1" spans="1:8">
      <c r="A343" s="229">
        <v>2130314</v>
      </c>
      <c r="B343" s="241" t="s">
        <v>308</v>
      </c>
      <c r="C343" s="231">
        <v>137.6</v>
      </c>
      <c r="D343" s="231">
        <v>137.6</v>
      </c>
      <c r="E343" s="231">
        <v>137.09</v>
      </c>
      <c r="F343" s="231">
        <f t="shared" si="24"/>
        <v>99.63</v>
      </c>
      <c r="G343" s="232">
        <v>134.04</v>
      </c>
      <c r="H343" s="233">
        <f t="shared" si="25"/>
        <v>102.28</v>
      </c>
    </row>
    <row r="344" ht="12.95" customHeight="1" spans="1:8">
      <c r="A344" s="229">
        <v>2130399</v>
      </c>
      <c r="B344" s="241" t="s">
        <v>309</v>
      </c>
      <c r="C344" s="231">
        <v>2637</v>
      </c>
      <c r="D344" s="231">
        <v>2637</v>
      </c>
      <c r="E344" s="231">
        <v>2637</v>
      </c>
      <c r="F344" s="231">
        <f t="shared" si="24"/>
        <v>100</v>
      </c>
      <c r="G344" s="232">
        <v>2105.62</v>
      </c>
      <c r="H344" s="233">
        <f t="shared" si="25"/>
        <v>125.24</v>
      </c>
    </row>
    <row r="345" ht="12.95" customHeight="1" spans="1:8">
      <c r="A345" s="229">
        <v>21307</v>
      </c>
      <c r="B345" s="241" t="s">
        <v>310</v>
      </c>
      <c r="C345" s="231">
        <v>1900</v>
      </c>
      <c r="D345" s="231">
        <v>1900</v>
      </c>
      <c r="E345" s="231">
        <v>1900</v>
      </c>
      <c r="F345" s="231">
        <f t="shared" si="24"/>
        <v>100</v>
      </c>
      <c r="G345" s="232">
        <v>900</v>
      </c>
      <c r="H345" s="233">
        <f t="shared" si="25"/>
        <v>211.11</v>
      </c>
    </row>
    <row r="346" s="214" customFormat="1" ht="12.95" customHeight="1" spans="1:8">
      <c r="A346" s="229">
        <v>2130701</v>
      </c>
      <c r="B346" s="241" t="s">
        <v>311</v>
      </c>
      <c r="C346" s="231">
        <v>250</v>
      </c>
      <c r="D346" s="231">
        <v>250</v>
      </c>
      <c r="E346" s="231">
        <v>300.4</v>
      </c>
      <c r="F346" s="231">
        <f t="shared" si="24"/>
        <v>120.16</v>
      </c>
      <c r="G346" s="232">
        <v>500</v>
      </c>
      <c r="H346" s="233">
        <f t="shared" si="25"/>
        <v>60.08</v>
      </c>
    </row>
    <row r="347" ht="12.95" customHeight="1" spans="1:8">
      <c r="A347" s="229">
        <v>2130705</v>
      </c>
      <c r="B347" s="241" t="s">
        <v>312</v>
      </c>
      <c r="C347" s="231">
        <v>1650</v>
      </c>
      <c r="D347" s="231">
        <v>1650</v>
      </c>
      <c r="E347" s="231">
        <v>1599.6</v>
      </c>
      <c r="F347" s="231">
        <f t="shared" si="24"/>
        <v>96.95</v>
      </c>
      <c r="G347" s="232">
        <v>400</v>
      </c>
      <c r="H347" s="233">
        <f t="shared" si="25"/>
        <v>399.9</v>
      </c>
    </row>
    <row r="348" ht="12.95" customHeight="1" spans="1:8">
      <c r="A348" s="229">
        <v>21399</v>
      </c>
      <c r="B348" s="241" t="s">
        <v>313</v>
      </c>
      <c r="C348" s="231">
        <v>3220</v>
      </c>
      <c r="D348" s="231">
        <v>3220</v>
      </c>
      <c r="E348" s="231">
        <v>3220</v>
      </c>
      <c r="F348" s="231">
        <f t="shared" si="24"/>
        <v>100</v>
      </c>
      <c r="G348" s="232">
        <v>2577</v>
      </c>
      <c r="H348" s="233">
        <f t="shared" si="25"/>
        <v>124.95</v>
      </c>
    </row>
    <row r="349" s="215" customFormat="1" ht="12.95" customHeight="1" spans="1:191">
      <c r="A349" s="229">
        <v>2139999</v>
      </c>
      <c r="B349" s="241" t="s">
        <v>314</v>
      </c>
      <c r="C349" s="231">
        <v>3220</v>
      </c>
      <c r="D349" s="231">
        <v>3220</v>
      </c>
      <c r="E349" s="231">
        <v>3220</v>
      </c>
      <c r="F349" s="231">
        <f t="shared" si="24"/>
        <v>100</v>
      </c>
      <c r="G349" s="232">
        <v>2577</v>
      </c>
      <c r="H349" s="233">
        <f t="shared" si="25"/>
        <v>124.95</v>
      </c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  <c r="BI349" s="213"/>
      <c r="BJ349" s="213"/>
      <c r="BK349" s="213"/>
      <c r="BL349" s="213"/>
      <c r="BM349" s="213"/>
      <c r="BN349" s="213"/>
      <c r="BO349" s="213"/>
      <c r="BP349" s="213"/>
      <c r="BQ349" s="213"/>
      <c r="BR349" s="213"/>
      <c r="BS349" s="213"/>
      <c r="BT349" s="213"/>
      <c r="BU349" s="213"/>
      <c r="BV349" s="213"/>
      <c r="BW349" s="213"/>
      <c r="BX349" s="213"/>
      <c r="BY349" s="213"/>
      <c r="BZ349" s="213"/>
      <c r="CA349" s="213"/>
      <c r="CB349" s="213"/>
      <c r="CC349" s="213"/>
      <c r="CD349" s="213"/>
      <c r="CE349" s="213"/>
      <c r="CF349" s="213"/>
      <c r="CG349" s="213"/>
      <c r="CH349" s="213"/>
      <c r="CI349" s="213"/>
      <c r="CJ349" s="213"/>
      <c r="CK349" s="213"/>
      <c r="CL349" s="213"/>
      <c r="CM349" s="213"/>
      <c r="CN349" s="213"/>
      <c r="CO349" s="213"/>
      <c r="CP349" s="213"/>
      <c r="CQ349" s="213"/>
      <c r="CR349" s="213"/>
      <c r="CS349" s="213"/>
      <c r="CT349" s="213"/>
      <c r="CU349" s="213"/>
      <c r="CV349" s="213"/>
      <c r="CW349" s="213"/>
      <c r="CX349" s="213"/>
      <c r="CY349" s="213"/>
      <c r="CZ349" s="213"/>
      <c r="DA349" s="213"/>
      <c r="DB349" s="213"/>
      <c r="DC349" s="213"/>
      <c r="DD349" s="213"/>
      <c r="DE349" s="213"/>
      <c r="DF349" s="213"/>
      <c r="DG349" s="213"/>
      <c r="DH349" s="213"/>
      <c r="DI349" s="213"/>
      <c r="DJ349" s="213"/>
      <c r="DK349" s="213"/>
      <c r="DL349" s="213"/>
      <c r="DM349" s="213"/>
      <c r="DN349" s="213"/>
      <c r="DO349" s="213"/>
      <c r="DP349" s="213"/>
      <c r="DQ349" s="213"/>
      <c r="DR349" s="213"/>
      <c r="DS349" s="213"/>
      <c r="DT349" s="213"/>
      <c r="DU349" s="213"/>
      <c r="DV349" s="213"/>
      <c r="DW349" s="213"/>
      <c r="DX349" s="213"/>
      <c r="DY349" s="213"/>
      <c r="DZ349" s="213"/>
      <c r="EA349" s="213"/>
      <c r="EB349" s="213"/>
      <c r="EC349" s="213"/>
      <c r="ED349" s="213"/>
      <c r="EE349" s="213"/>
      <c r="EF349" s="213"/>
      <c r="EG349" s="213"/>
      <c r="EH349" s="213"/>
      <c r="EI349" s="213"/>
      <c r="EJ349" s="213"/>
      <c r="EK349" s="213"/>
      <c r="EL349" s="213"/>
      <c r="EM349" s="213"/>
      <c r="EN349" s="213"/>
      <c r="EO349" s="213"/>
      <c r="EP349" s="213"/>
      <c r="EQ349" s="213"/>
      <c r="ER349" s="213"/>
      <c r="ES349" s="213"/>
      <c r="ET349" s="213"/>
      <c r="EU349" s="213"/>
      <c r="EV349" s="213"/>
      <c r="EW349" s="213"/>
      <c r="EX349" s="213"/>
      <c r="EY349" s="213"/>
      <c r="EZ349" s="213"/>
      <c r="FA349" s="213"/>
      <c r="FB349" s="213"/>
      <c r="FC349" s="213"/>
      <c r="FD349" s="213"/>
      <c r="FE349" s="213"/>
      <c r="FF349" s="213"/>
      <c r="FG349" s="213"/>
      <c r="FH349" s="213"/>
      <c r="FI349" s="213"/>
      <c r="FJ349" s="213"/>
      <c r="FK349" s="213"/>
      <c r="FL349" s="213"/>
      <c r="FM349" s="213"/>
      <c r="FN349" s="213"/>
      <c r="FO349" s="213"/>
      <c r="FP349" s="213"/>
      <c r="FQ349" s="213"/>
      <c r="FR349" s="213"/>
      <c r="FS349" s="213"/>
      <c r="FT349" s="213"/>
      <c r="FU349" s="213"/>
      <c r="FV349" s="213"/>
      <c r="FW349" s="213"/>
      <c r="FX349" s="213"/>
      <c r="FY349" s="213"/>
      <c r="FZ349" s="213"/>
      <c r="GA349" s="213"/>
      <c r="GB349" s="213"/>
      <c r="GC349" s="213"/>
      <c r="GD349" s="213"/>
      <c r="GE349" s="213"/>
      <c r="GF349" s="213"/>
      <c r="GG349" s="213"/>
      <c r="GH349" s="213"/>
      <c r="GI349" s="213"/>
    </row>
    <row r="350" ht="12.95" customHeight="1" spans="1:8">
      <c r="A350" s="227">
        <v>215</v>
      </c>
      <c r="B350" s="228" t="s">
        <v>315</v>
      </c>
      <c r="C350" s="223">
        <v>14200</v>
      </c>
      <c r="D350" s="223">
        <v>14200</v>
      </c>
      <c r="E350" s="223">
        <v>15335.99</v>
      </c>
      <c r="F350" s="223">
        <f t="shared" si="24"/>
        <v>108</v>
      </c>
      <c r="G350" s="225">
        <v>14059.78</v>
      </c>
      <c r="H350" s="226">
        <f t="shared" si="25"/>
        <v>109.08</v>
      </c>
    </row>
    <row r="351" ht="12.95" customHeight="1" spans="1:8">
      <c r="A351" s="229">
        <v>21508</v>
      </c>
      <c r="B351" s="241" t="s">
        <v>316</v>
      </c>
      <c r="C351" s="231">
        <v>14200</v>
      </c>
      <c r="D351" s="231">
        <v>14200</v>
      </c>
      <c r="E351" s="231">
        <v>15335.99</v>
      </c>
      <c r="F351" s="231">
        <f t="shared" si="24"/>
        <v>108</v>
      </c>
      <c r="G351" s="232">
        <v>14000</v>
      </c>
      <c r="H351" s="233">
        <f t="shared" si="25"/>
        <v>109.54</v>
      </c>
    </row>
    <row r="352" ht="12.95" customHeight="1" spans="1:8">
      <c r="A352" s="229">
        <v>2150805</v>
      </c>
      <c r="B352" s="241" t="s">
        <v>317</v>
      </c>
      <c r="C352" s="231">
        <v>14200</v>
      </c>
      <c r="D352" s="231">
        <v>14200</v>
      </c>
      <c r="E352" s="231">
        <v>15335.99</v>
      </c>
      <c r="F352" s="231">
        <f t="shared" si="24"/>
        <v>108</v>
      </c>
      <c r="G352" s="232">
        <v>14000</v>
      </c>
      <c r="H352" s="233">
        <f t="shared" si="25"/>
        <v>109.54</v>
      </c>
    </row>
    <row r="353" s="214" customFormat="1" ht="12.95" customHeight="1" spans="1:8">
      <c r="A353" s="229">
        <v>21599</v>
      </c>
      <c r="B353" s="230" t="s">
        <v>318</v>
      </c>
      <c r="C353" s="231"/>
      <c r="D353" s="231"/>
      <c r="E353" s="231"/>
      <c r="F353" s="231"/>
      <c r="G353" s="232">
        <v>59.78</v>
      </c>
      <c r="H353" s="233"/>
    </row>
    <row r="354" s="215" customFormat="1" ht="12.95" customHeight="1" spans="1:191">
      <c r="A354" s="229">
        <v>2159999</v>
      </c>
      <c r="B354" s="230" t="s">
        <v>319</v>
      </c>
      <c r="C354" s="231"/>
      <c r="D354" s="231"/>
      <c r="E354" s="231"/>
      <c r="F354" s="231"/>
      <c r="G354" s="232">
        <v>59.78</v>
      </c>
      <c r="H354" s="23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3"/>
      <c r="X354" s="213"/>
      <c r="Y354" s="213"/>
      <c r="Z354" s="213"/>
      <c r="AA354" s="213"/>
      <c r="AB354" s="213"/>
      <c r="AC354" s="213"/>
      <c r="AD354" s="213"/>
      <c r="AE354" s="213"/>
      <c r="AF354" s="213"/>
      <c r="AG354" s="213"/>
      <c r="AH354" s="213"/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  <c r="BI354" s="213"/>
      <c r="BJ354" s="213"/>
      <c r="BK354" s="213"/>
      <c r="BL354" s="213"/>
      <c r="BM354" s="213"/>
      <c r="BN354" s="213"/>
      <c r="BO354" s="213"/>
      <c r="BP354" s="213"/>
      <c r="BQ354" s="213"/>
      <c r="BR354" s="213"/>
      <c r="BS354" s="213"/>
      <c r="BT354" s="213"/>
      <c r="BU354" s="213"/>
      <c r="BV354" s="213"/>
      <c r="BW354" s="213"/>
      <c r="BX354" s="213"/>
      <c r="BY354" s="213"/>
      <c r="BZ354" s="213"/>
      <c r="CA354" s="213"/>
      <c r="CB354" s="213"/>
      <c r="CC354" s="213"/>
      <c r="CD354" s="213"/>
      <c r="CE354" s="213"/>
      <c r="CF354" s="213"/>
      <c r="CG354" s="213"/>
      <c r="CH354" s="213"/>
      <c r="CI354" s="213"/>
      <c r="CJ354" s="213"/>
      <c r="CK354" s="213"/>
      <c r="CL354" s="213"/>
      <c r="CM354" s="213"/>
      <c r="CN354" s="213"/>
      <c r="CO354" s="213"/>
      <c r="CP354" s="213"/>
      <c r="CQ354" s="213"/>
      <c r="CR354" s="213"/>
      <c r="CS354" s="213"/>
      <c r="CT354" s="213"/>
      <c r="CU354" s="213"/>
      <c r="CV354" s="213"/>
      <c r="CW354" s="213"/>
      <c r="CX354" s="213"/>
      <c r="CY354" s="213"/>
      <c r="CZ354" s="213"/>
      <c r="DA354" s="213"/>
      <c r="DB354" s="213"/>
      <c r="DC354" s="213"/>
      <c r="DD354" s="213"/>
      <c r="DE354" s="213"/>
      <c r="DF354" s="213"/>
      <c r="DG354" s="213"/>
      <c r="DH354" s="213"/>
      <c r="DI354" s="213"/>
      <c r="DJ354" s="213"/>
      <c r="DK354" s="213"/>
      <c r="DL354" s="213"/>
      <c r="DM354" s="213"/>
      <c r="DN354" s="213"/>
      <c r="DO354" s="213"/>
      <c r="DP354" s="213"/>
      <c r="DQ354" s="213"/>
      <c r="DR354" s="213"/>
      <c r="DS354" s="213"/>
      <c r="DT354" s="213"/>
      <c r="DU354" s="213"/>
      <c r="DV354" s="213"/>
      <c r="DW354" s="213"/>
      <c r="DX354" s="213"/>
      <c r="DY354" s="213"/>
      <c r="DZ354" s="213"/>
      <c r="EA354" s="213"/>
      <c r="EB354" s="213"/>
      <c r="EC354" s="213"/>
      <c r="ED354" s="213"/>
      <c r="EE354" s="213"/>
      <c r="EF354" s="213"/>
      <c r="EG354" s="213"/>
      <c r="EH354" s="213"/>
      <c r="EI354" s="213"/>
      <c r="EJ354" s="213"/>
      <c r="EK354" s="213"/>
      <c r="EL354" s="213"/>
      <c r="EM354" s="213"/>
      <c r="EN354" s="213"/>
      <c r="EO354" s="213"/>
      <c r="EP354" s="213"/>
      <c r="EQ354" s="213"/>
      <c r="ER354" s="213"/>
      <c r="ES354" s="213"/>
      <c r="ET354" s="213"/>
      <c r="EU354" s="213"/>
      <c r="EV354" s="213"/>
      <c r="EW354" s="213"/>
      <c r="EX354" s="213"/>
      <c r="EY354" s="213"/>
      <c r="EZ354" s="213"/>
      <c r="FA354" s="213"/>
      <c r="FB354" s="213"/>
      <c r="FC354" s="213"/>
      <c r="FD354" s="213"/>
      <c r="FE354" s="213"/>
      <c r="FF354" s="213"/>
      <c r="FG354" s="213"/>
      <c r="FH354" s="213"/>
      <c r="FI354" s="213"/>
      <c r="FJ354" s="213"/>
      <c r="FK354" s="213"/>
      <c r="FL354" s="213"/>
      <c r="FM354" s="213"/>
      <c r="FN354" s="213"/>
      <c r="FO354" s="213"/>
      <c r="FP354" s="213"/>
      <c r="FQ354" s="213"/>
      <c r="FR354" s="213"/>
      <c r="FS354" s="213"/>
      <c r="FT354" s="213"/>
      <c r="FU354" s="213"/>
      <c r="FV354" s="213"/>
      <c r="FW354" s="213"/>
      <c r="FX354" s="213"/>
      <c r="FY354" s="213"/>
      <c r="FZ354" s="213"/>
      <c r="GA354" s="213"/>
      <c r="GB354" s="213"/>
      <c r="GC354" s="213"/>
      <c r="GD354" s="213"/>
      <c r="GE354" s="213"/>
      <c r="GF354" s="213"/>
      <c r="GG354" s="213"/>
      <c r="GH354" s="213"/>
      <c r="GI354" s="213"/>
    </row>
    <row r="355" ht="12.95" customHeight="1" spans="1:8">
      <c r="A355" s="198">
        <v>216</v>
      </c>
      <c r="B355" s="206" t="s">
        <v>320</v>
      </c>
      <c r="C355" s="231"/>
      <c r="D355" s="231"/>
      <c r="E355" s="231"/>
      <c r="F355" s="231" t="str">
        <f t="shared" ref="F355:F366" si="26">IF(D355=0,"",E355/D355*100)</f>
        <v/>
      </c>
      <c r="G355" s="232">
        <v>65</v>
      </c>
      <c r="H355" s="233"/>
    </row>
    <row r="356" ht="12.95" customHeight="1" spans="1:8">
      <c r="A356" s="203">
        <v>21699</v>
      </c>
      <c r="B356" s="209" t="s">
        <v>321</v>
      </c>
      <c r="C356" s="231"/>
      <c r="D356" s="231"/>
      <c r="E356" s="231"/>
      <c r="F356" s="231" t="str">
        <f t="shared" si="26"/>
        <v/>
      </c>
      <c r="G356" s="232">
        <v>65</v>
      </c>
      <c r="H356" s="233"/>
    </row>
    <row r="357" s="215" customFormat="1" ht="12.95" customHeight="1" spans="1:191">
      <c r="A357" s="203">
        <v>2169999</v>
      </c>
      <c r="B357" s="209" t="s">
        <v>322</v>
      </c>
      <c r="C357" s="231"/>
      <c r="D357" s="231"/>
      <c r="E357" s="231"/>
      <c r="F357" s="231" t="str">
        <f t="shared" si="26"/>
        <v/>
      </c>
      <c r="G357" s="232">
        <v>65</v>
      </c>
      <c r="H357" s="23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13"/>
      <c r="AC357" s="213"/>
      <c r="AD357" s="213"/>
      <c r="AE357" s="213"/>
      <c r="AF357" s="213"/>
      <c r="AG357" s="213"/>
      <c r="AH357" s="213"/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  <c r="BI357" s="213"/>
      <c r="BJ357" s="213"/>
      <c r="BK357" s="213"/>
      <c r="BL357" s="213"/>
      <c r="BM357" s="213"/>
      <c r="BN357" s="213"/>
      <c r="BO357" s="213"/>
      <c r="BP357" s="213"/>
      <c r="BQ357" s="213"/>
      <c r="BR357" s="213"/>
      <c r="BS357" s="213"/>
      <c r="BT357" s="213"/>
      <c r="BU357" s="213"/>
      <c r="BV357" s="213"/>
      <c r="BW357" s="213"/>
      <c r="BX357" s="213"/>
      <c r="BY357" s="213"/>
      <c r="BZ357" s="213"/>
      <c r="CA357" s="213"/>
      <c r="CB357" s="213"/>
      <c r="CC357" s="213"/>
      <c r="CD357" s="213"/>
      <c r="CE357" s="213"/>
      <c r="CF357" s="213"/>
      <c r="CG357" s="213"/>
      <c r="CH357" s="213"/>
      <c r="CI357" s="213"/>
      <c r="CJ357" s="213"/>
      <c r="CK357" s="213"/>
      <c r="CL357" s="213"/>
      <c r="CM357" s="213"/>
      <c r="CN357" s="213"/>
      <c r="CO357" s="213"/>
      <c r="CP357" s="213"/>
      <c r="CQ357" s="213"/>
      <c r="CR357" s="213"/>
      <c r="CS357" s="213"/>
      <c r="CT357" s="213"/>
      <c r="CU357" s="213"/>
      <c r="CV357" s="213"/>
      <c r="CW357" s="213"/>
      <c r="CX357" s="213"/>
      <c r="CY357" s="213"/>
      <c r="CZ357" s="213"/>
      <c r="DA357" s="213"/>
      <c r="DB357" s="213"/>
      <c r="DC357" s="213"/>
      <c r="DD357" s="213"/>
      <c r="DE357" s="213"/>
      <c r="DF357" s="213"/>
      <c r="DG357" s="213"/>
      <c r="DH357" s="213"/>
      <c r="DI357" s="213"/>
      <c r="DJ357" s="213"/>
      <c r="DK357" s="213"/>
      <c r="DL357" s="213"/>
      <c r="DM357" s="213"/>
      <c r="DN357" s="213"/>
      <c r="DO357" s="213"/>
      <c r="DP357" s="213"/>
      <c r="DQ357" s="213"/>
      <c r="DR357" s="213"/>
      <c r="DS357" s="213"/>
      <c r="DT357" s="213"/>
      <c r="DU357" s="213"/>
      <c r="DV357" s="213"/>
      <c r="DW357" s="213"/>
      <c r="DX357" s="213"/>
      <c r="DY357" s="213"/>
      <c r="DZ357" s="213"/>
      <c r="EA357" s="213"/>
      <c r="EB357" s="213"/>
      <c r="EC357" s="213"/>
      <c r="ED357" s="213"/>
      <c r="EE357" s="213"/>
      <c r="EF357" s="213"/>
      <c r="EG357" s="213"/>
      <c r="EH357" s="213"/>
      <c r="EI357" s="213"/>
      <c r="EJ357" s="213"/>
      <c r="EK357" s="213"/>
      <c r="EL357" s="213"/>
      <c r="EM357" s="213"/>
      <c r="EN357" s="213"/>
      <c r="EO357" s="213"/>
      <c r="EP357" s="213"/>
      <c r="EQ357" s="213"/>
      <c r="ER357" s="213"/>
      <c r="ES357" s="213"/>
      <c r="ET357" s="213"/>
      <c r="EU357" s="213"/>
      <c r="EV357" s="213"/>
      <c r="EW357" s="213"/>
      <c r="EX357" s="213"/>
      <c r="EY357" s="213"/>
      <c r="EZ357" s="213"/>
      <c r="FA357" s="213"/>
      <c r="FB357" s="213"/>
      <c r="FC357" s="213"/>
      <c r="FD357" s="213"/>
      <c r="FE357" s="213"/>
      <c r="FF357" s="213"/>
      <c r="FG357" s="213"/>
      <c r="FH357" s="213"/>
      <c r="FI357" s="213"/>
      <c r="FJ357" s="213"/>
      <c r="FK357" s="213"/>
      <c r="FL357" s="213"/>
      <c r="FM357" s="213"/>
      <c r="FN357" s="213"/>
      <c r="FO357" s="213"/>
      <c r="FP357" s="213"/>
      <c r="FQ357" s="213"/>
      <c r="FR357" s="213"/>
      <c r="FS357" s="213"/>
      <c r="FT357" s="213"/>
      <c r="FU357" s="213"/>
      <c r="FV357" s="213"/>
      <c r="FW357" s="213"/>
      <c r="FX357" s="213"/>
      <c r="FY357" s="213"/>
      <c r="FZ357" s="213"/>
      <c r="GA357" s="213"/>
      <c r="GB357" s="213"/>
      <c r="GC357" s="213"/>
      <c r="GD357" s="213"/>
      <c r="GE357" s="213"/>
      <c r="GF357" s="213"/>
      <c r="GG357" s="213"/>
      <c r="GH357" s="213"/>
      <c r="GI357" s="213"/>
    </row>
    <row r="358" ht="12.95" customHeight="1" spans="1:8">
      <c r="A358" s="227">
        <v>219</v>
      </c>
      <c r="B358" s="240" t="s">
        <v>323</v>
      </c>
      <c r="C358" s="223">
        <v>9170</v>
      </c>
      <c r="D358" s="223">
        <v>9170</v>
      </c>
      <c r="E358" s="223">
        <v>9360</v>
      </c>
      <c r="F358" s="223">
        <f t="shared" si="26"/>
        <v>102.07</v>
      </c>
      <c r="G358" s="225">
        <v>8600</v>
      </c>
      <c r="H358" s="226">
        <f t="shared" ref="H358:H366" si="27">IF(G358=0,"",E358/G358*100)</f>
        <v>108.84</v>
      </c>
    </row>
    <row r="359" ht="12.95" customHeight="1" spans="1:8">
      <c r="A359" s="229">
        <v>21902</v>
      </c>
      <c r="B359" s="241" t="s">
        <v>324</v>
      </c>
      <c r="C359" s="231">
        <v>5220</v>
      </c>
      <c r="D359" s="231">
        <v>5220</v>
      </c>
      <c r="E359" s="231">
        <v>5160</v>
      </c>
      <c r="F359" s="231">
        <f t="shared" si="26"/>
        <v>98.85</v>
      </c>
      <c r="G359" s="232">
        <v>5000</v>
      </c>
      <c r="H359" s="233">
        <f t="shared" si="27"/>
        <v>103.2</v>
      </c>
    </row>
    <row r="360" s="215" customFormat="1" ht="12.95" customHeight="1" spans="1:191">
      <c r="A360" s="229">
        <v>21906</v>
      </c>
      <c r="B360" s="241" t="s">
        <v>325</v>
      </c>
      <c r="C360" s="231">
        <v>3000</v>
      </c>
      <c r="D360" s="231">
        <v>3000</v>
      </c>
      <c r="E360" s="231">
        <v>3000</v>
      </c>
      <c r="F360" s="231">
        <f t="shared" si="26"/>
        <v>100</v>
      </c>
      <c r="G360" s="232">
        <v>3000</v>
      </c>
      <c r="H360" s="233">
        <f t="shared" si="27"/>
        <v>100</v>
      </c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  <c r="BI360" s="213"/>
      <c r="BJ360" s="213"/>
      <c r="BK360" s="213"/>
      <c r="BL360" s="213"/>
      <c r="BM360" s="213"/>
      <c r="BN360" s="213"/>
      <c r="BO360" s="213"/>
      <c r="BP360" s="213"/>
      <c r="BQ360" s="213"/>
      <c r="BR360" s="213"/>
      <c r="BS360" s="213"/>
      <c r="BT360" s="213"/>
      <c r="BU360" s="213"/>
      <c r="BV360" s="213"/>
      <c r="BW360" s="213"/>
      <c r="BX360" s="213"/>
      <c r="BY360" s="213"/>
      <c r="BZ360" s="213"/>
      <c r="CA360" s="213"/>
      <c r="CB360" s="213"/>
      <c r="CC360" s="213"/>
      <c r="CD360" s="213"/>
      <c r="CE360" s="213"/>
      <c r="CF360" s="213"/>
      <c r="CG360" s="213"/>
      <c r="CH360" s="213"/>
      <c r="CI360" s="213"/>
      <c r="CJ360" s="213"/>
      <c r="CK360" s="213"/>
      <c r="CL360" s="213"/>
      <c r="CM360" s="213"/>
      <c r="CN360" s="213"/>
      <c r="CO360" s="213"/>
      <c r="CP360" s="213"/>
      <c r="CQ360" s="213"/>
      <c r="CR360" s="213"/>
      <c r="CS360" s="213"/>
      <c r="CT360" s="213"/>
      <c r="CU360" s="213"/>
      <c r="CV360" s="213"/>
      <c r="CW360" s="213"/>
      <c r="CX360" s="213"/>
      <c r="CY360" s="213"/>
      <c r="CZ360" s="213"/>
      <c r="DA360" s="213"/>
      <c r="DB360" s="213"/>
      <c r="DC360" s="213"/>
      <c r="DD360" s="213"/>
      <c r="DE360" s="213"/>
      <c r="DF360" s="213"/>
      <c r="DG360" s="213"/>
      <c r="DH360" s="213"/>
      <c r="DI360" s="213"/>
      <c r="DJ360" s="213"/>
      <c r="DK360" s="213"/>
      <c r="DL360" s="213"/>
      <c r="DM360" s="213"/>
      <c r="DN360" s="213"/>
      <c r="DO360" s="213"/>
      <c r="DP360" s="213"/>
      <c r="DQ360" s="213"/>
      <c r="DR360" s="213"/>
      <c r="DS360" s="213"/>
      <c r="DT360" s="213"/>
      <c r="DU360" s="213"/>
      <c r="DV360" s="213"/>
      <c r="DW360" s="213"/>
      <c r="DX360" s="213"/>
      <c r="DY360" s="213"/>
      <c r="DZ360" s="213"/>
      <c r="EA360" s="213"/>
      <c r="EB360" s="213"/>
      <c r="EC360" s="213"/>
      <c r="ED360" s="213"/>
      <c r="EE360" s="213"/>
      <c r="EF360" s="213"/>
      <c r="EG360" s="213"/>
      <c r="EH360" s="213"/>
      <c r="EI360" s="213"/>
      <c r="EJ360" s="213"/>
      <c r="EK360" s="213"/>
      <c r="EL360" s="213"/>
      <c r="EM360" s="213"/>
      <c r="EN360" s="213"/>
      <c r="EO360" s="213"/>
      <c r="EP360" s="213"/>
      <c r="EQ360" s="213"/>
      <c r="ER360" s="213"/>
      <c r="ES360" s="213"/>
      <c r="ET360" s="213"/>
      <c r="EU360" s="213"/>
      <c r="EV360" s="213"/>
      <c r="EW360" s="213"/>
      <c r="EX360" s="213"/>
      <c r="EY360" s="213"/>
      <c r="EZ360" s="213"/>
      <c r="FA360" s="213"/>
      <c r="FB360" s="213"/>
      <c r="FC360" s="213"/>
      <c r="FD360" s="213"/>
      <c r="FE360" s="213"/>
      <c r="FF360" s="213"/>
      <c r="FG360" s="213"/>
      <c r="FH360" s="213"/>
      <c r="FI360" s="213"/>
      <c r="FJ360" s="213"/>
      <c r="FK360" s="213"/>
      <c r="FL360" s="213"/>
      <c r="FM360" s="213"/>
      <c r="FN360" s="213"/>
      <c r="FO360" s="213"/>
      <c r="FP360" s="213"/>
      <c r="FQ360" s="213"/>
      <c r="FR360" s="213"/>
      <c r="FS360" s="213"/>
      <c r="FT360" s="213"/>
      <c r="FU360" s="213"/>
      <c r="FV360" s="213"/>
      <c r="FW360" s="213"/>
      <c r="FX360" s="213"/>
      <c r="FY360" s="213"/>
      <c r="FZ360" s="213"/>
      <c r="GA360" s="213"/>
      <c r="GB360" s="213"/>
      <c r="GC360" s="213"/>
      <c r="GD360" s="213"/>
      <c r="GE360" s="213"/>
      <c r="GF360" s="213"/>
      <c r="GG360" s="213"/>
      <c r="GH360" s="213"/>
      <c r="GI360" s="213"/>
    </row>
    <row r="361" s="215" customFormat="1" ht="12.95" customHeight="1" spans="1:191">
      <c r="A361" s="229">
        <v>21999</v>
      </c>
      <c r="B361" s="241" t="s">
        <v>326</v>
      </c>
      <c r="C361" s="231">
        <v>950</v>
      </c>
      <c r="D361" s="231">
        <v>950</v>
      </c>
      <c r="E361" s="231">
        <v>1200</v>
      </c>
      <c r="F361" s="231">
        <f t="shared" si="26"/>
        <v>126.32</v>
      </c>
      <c r="G361" s="232">
        <v>600</v>
      </c>
      <c r="H361" s="233">
        <f t="shared" si="27"/>
        <v>200</v>
      </c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  <c r="AA361" s="213"/>
      <c r="AB361" s="213"/>
      <c r="AC361" s="213"/>
      <c r="AD361" s="213"/>
      <c r="AE361" s="213"/>
      <c r="AF361" s="213"/>
      <c r="AG361" s="213"/>
      <c r="AH361" s="213"/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  <c r="BI361" s="213"/>
      <c r="BJ361" s="213"/>
      <c r="BK361" s="213"/>
      <c r="BL361" s="213"/>
      <c r="BM361" s="213"/>
      <c r="BN361" s="213"/>
      <c r="BO361" s="213"/>
      <c r="BP361" s="213"/>
      <c r="BQ361" s="213"/>
      <c r="BR361" s="213"/>
      <c r="BS361" s="213"/>
      <c r="BT361" s="213"/>
      <c r="BU361" s="213"/>
      <c r="BV361" s="213"/>
      <c r="BW361" s="213"/>
      <c r="BX361" s="213"/>
      <c r="BY361" s="213"/>
      <c r="BZ361" s="213"/>
      <c r="CA361" s="213"/>
      <c r="CB361" s="213"/>
      <c r="CC361" s="213"/>
      <c r="CD361" s="213"/>
      <c r="CE361" s="213"/>
      <c r="CF361" s="213"/>
      <c r="CG361" s="213"/>
      <c r="CH361" s="213"/>
      <c r="CI361" s="213"/>
      <c r="CJ361" s="213"/>
      <c r="CK361" s="213"/>
      <c r="CL361" s="213"/>
      <c r="CM361" s="213"/>
      <c r="CN361" s="213"/>
      <c r="CO361" s="213"/>
      <c r="CP361" s="213"/>
      <c r="CQ361" s="213"/>
      <c r="CR361" s="213"/>
      <c r="CS361" s="213"/>
      <c r="CT361" s="213"/>
      <c r="CU361" s="213"/>
      <c r="CV361" s="213"/>
      <c r="CW361" s="213"/>
      <c r="CX361" s="213"/>
      <c r="CY361" s="213"/>
      <c r="CZ361" s="213"/>
      <c r="DA361" s="213"/>
      <c r="DB361" s="213"/>
      <c r="DC361" s="213"/>
      <c r="DD361" s="213"/>
      <c r="DE361" s="213"/>
      <c r="DF361" s="213"/>
      <c r="DG361" s="213"/>
      <c r="DH361" s="213"/>
      <c r="DI361" s="213"/>
      <c r="DJ361" s="213"/>
      <c r="DK361" s="213"/>
      <c r="DL361" s="213"/>
      <c r="DM361" s="213"/>
      <c r="DN361" s="213"/>
      <c r="DO361" s="213"/>
      <c r="DP361" s="213"/>
      <c r="DQ361" s="213"/>
      <c r="DR361" s="213"/>
      <c r="DS361" s="213"/>
      <c r="DT361" s="213"/>
      <c r="DU361" s="213"/>
      <c r="DV361" s="213"/>
      <c r="DW361" s="213"/>
      <c r="DX361" s="213"/>
      <c r="DY361" s="213"/>
      <c r="DZ361" s="213"/>
      <c r="EA361" s="213"/>
      <c r="EB361" s="213"/>
      <c r="EC361" s="213"/>
      <c r="ED361" s="213"/>
      <c r="EE361" s="213"/>
      <c r="EF361" s="213"/>
      <c r="EG361" s="213"/>
      <c r="EH361" s="213"/>
      <c r="EI361" s="213"/>
      <c r="EJ361" s="213"/>
      <c r="EK361" s="213"/>
      <c r="EL361" s="213"/>
      <c r="EM361" s="213"/>
      <c r="EN361" s="213"/>
      <c r="EO361" s="213"/>
      <c r="EP361" s="213"/>
      <c r="EQ361" s="213"/>
      <c r="ER361" s="213"/>
      <c r="ES361" s="213"/>
      <c r="ET361" s="213"/>
      <c r="EU361" s="213"/>
      <c r="EV361" s="213"/>
      <c r="EW361" s="213"/>
      <c r="EX361" s="213"/>
      <c r="EY361" s="213"/>
      <c r="EZ361" s="213"/>
      <c r="FA361" s="213"/>
      <c r="FB361" s="213"/>
      <c r="FC361" s="213"/>
      <c r="FD361" s="213"/>
      <c r="FE361" s="213"/>
      <c r="FF361" s="213"/>
      <c r="FG361" s="213"/>
      <c r="FH361" s="213"/>
      <c r="FI361" s="213"/>
      <c r="FJ361" s="213"/>
      <c r="FK361" s="213"/>
      <c r="FL361" s="213"/>
      <c r="FM361" s="213"/>
      <c r="FN361" s="213"/>
      <c r="FO361" s="213"/>
      <c r="FP361" s="213"/>
      <c r="FQ361" s="213"/>
      <c r="FR361" s="213"/>
      <c r="FS361" s="213"/>
      <c r="FT361" s="213"/>
      <c r="FU361" s="213"/>
      <c r="FV361" s="213"/>
      <c r="FW361" s="213"/>
      <c r="FX361" s="213"/>
      <c r="FY361" s="213"/>
      <c r="FZ361" s="213"/>
      <c r="GA361" s="213"/>
      <c r="GB361" s="213"/>
      <c r="GC361" s="213"/>
      <c r="GD361" s="213"/>
      <c r="GE361" s="213"/>
      <c r="GF361" s="213"/>
      <c r="GG361" s="213"/>
      <c r="GH361" s="213"/>
      <c r="GI361" s="213"/>
    </row>
    <row r="362" ht="12.95" customHeight="1" spans="1:8">
      <c r="A362" s="227">
        <v>220</v>
      </c>
      <c r="B362" s="240" t="s">
        <v>327</v>
      </c>
      <c r="C362" s="223">
        <v>4749.84</v>
      </c>
      <c r="D362" s="223">
        <v>4749.84</v>
      </c>
      <c r="E362" s="223">
        <v>4559.7</v>
      </c>
      <c r="F362" s="223">
        <f t="shared" si="26"/>
        <v>96</v>
      </c>
      <c r="G362" s="225">
        <v>3463.91</v>
      </c>
      <c r="H362" s="226">
        <f t="shared" si="27"/>
        <v>131.63</v>
      </c>
    </row>
    <row r="363" ht="12.95" customHeight="1" spans="1:8">
      <c r="A363" s="229">
        <v>22001</v>
      </c>
      <c r="B363" s="241" t="s">
        <v>328</v>
      </c>
      <c r="C363" s="231">
        <v>4749.84</v>
      </c>
      <c r="D363" s="231">
        <v>4749.84</v>
      </c>
      <c r="E363" s="231">
        <v>4559.7</v>
      </c>
      <c r="F363" s="231">
        <f t="shared" si="26"/>
        <v>96</v>
      </c>
      <c r="G363" s="232">
        <v>3463.91</v>
      </c>
      <c r="H363" s="233">
        <f t="shared" si="27"/>
        <v>131.63</v>
      </c>
    </row>
    <row r="364" ht="12.95" customHeight="1" spans="1:8">
      <c r="A364" s="229">
        <v>2200101</v>
      </c>
      <c r="B364" s="241" t="s">
        <v>40</v>
      </c>
      <c r="C364" s="231">
        <v>2926.57</v>
      </c>
      <c r="D364" s="231">
        <v>2926.57</v>
      </c>
      <c r="E364" s="231">
        <v>2827.79</v>
      </c>
      <c r="F364" s="231">
        <f t="shared" si="26"/>
        <v>96.62</v>
      </c>
      <c r="G364" s="232">
        <v>2242.22</v>
      </c>
      <c r="H364" s="233">
        <f t="shared" si="27"/>
        <v>126.12</v>
      </c>
    </row>
    <row r="365" ht="12.95" customHeight="1" spans="1:8">
      <c r="A365" s="229">
        <v>2200102</v>
      </c>
      <c r="B365" s="241" t="s">
        <v>41</v>
      </c>
      <c r="C365" s="231">
        <v>393.9</v>
      </c>
      <c r="D365" s="231">
        <v>393.9</v>
      </c>
      <c r="E365" s="231">
        <v>362.48</v>
      </c>
      <c r="F365" s="231">
        <f t="shared" si="26"/>
        <v>92.02</v>
      </c>
      <c r="G365" s="232">
        <v>280.45</v>
      </c>
      <c r="H365" s="233">
        <f t="shared" si="27"/>
        <v>129.25</v>
      </c>
    </row>
    <row r="366" s="215" customFormat="1" ht="12.95" customHeight="1" spans="1:191">
      <c r="A366" s="229">
        <v>2200104</v>
      </c>
      <c r="B366" s="241" t="s">
        <v>329</v>
      </c>
      <c r="C366" s="231">
        <v>255</v>
      </c>
      <c r="D366" s="231">
        <v>255</v>
      </c>
      <c r="E366" s="231">
        <v>232.87</v>
      </c>
      <c r="F366" s="231">
        <f t="shared" si="26"/>
        <v>91.32</v>
      </c>
      <c r="G366" s="232">
        <v>33.82</v>
      </c>
      <c r="H366" s="233">
        <f t="shared" si="27"/>
        <v>688.56</v>
      </c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3"/>
      <c r="Z366" s="213"/>
      <c r="AA366" s="213"/>
      <c r="AB366" s="213"/>
      <c r="AC366" s="213"/>
      <c r="AD366" s="213"/>
      <c r="AE366" s="213"/>
      <c r="AF366" s="213"/>
      <c r="AG366" s="213"/>
      <c r="AH366" s="213"/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  <c r="BI366" s="213"/>
      <c r="BJ366" s="213"/>
      <c r="BK366" s="213"/>
      <c r="BL366" s="213"/>
      <c r="BM366" s="213"/>
      <c r="BN366" s="213"/>
      <c r="BO366" s="213"/>
      <c r="BP366" s="213"/>
      <c r="BQ366" s="213"/>
      <c r="BR366" s="213"/>
      <c r="BS366" s="213"/>
      <c r="BT366" s="213"/>
      <c r="BU366" s="213"/>
      <c r="BV366" s="213"/>
      <c r="BW366" s="213"/>
      <c r="BX366" s="213"/>
      <c r="BY366" s="213"/>
      <c r="BZ366" s="213"/>
      <c r="CA366" s="213"/>
      <c r="CB366" s="213"/>
      <c r="CC366" s="213"/>
      <c r="CD366" s="213"/>
      <c r="CE366" s="213"/>
      <c r="CF366" s="213"/>
      <c r="CG366" s="213"/>
      <c r="CH366" s="213"/>
      <c r="CI366" s="213"/>
      <c r="CJ366" s="213"/>
      <c r="CK366" s="213"/>
      <c r="CL366" s="213"/>
      <c r="CM366" s="213"/>
      <c r="CN366" s="213"/>
      <c r="CO366" s="213"/>
      <c r="CP366" s="213"/>
      <c r="CQ366" s="213"/>
      <c r="CR366" s="213"/>
      <c r="CS366" s="213"/>
      <c r="CT366" s="213"/>
      <c r="CU366" s="213"/>
      <c r="CV366" s="213"/>
      <c r="CW366" s="213"/>
      <c r="CX366" s="213"/>
      <c r="CY366" s="213"/>
      <c r="CZ366" s="213"/>
      <c r="DA366" s="213"/>
      <c r="DB366" s="213"/>
      <c r="DC366" s="213"/>
      <c r="DD366" s="213"/>
      <c r="DE366" s="213"/>
      <c r="DF366" s="213"/>
      <c r="DG366" s="213"/>
      <c r="DH366" s="213"/>
      <c r="DI366" s="213"/>
      <c r="DJ366" s="213"/>
      <c r="DK366" s="213"/>
      <c r="DL366" s="213"/>
      <c r="DM366" s="213"/>
      <c r="DN366" s="213"/>
      <c r="DO366" s="213"/>
      <c r="DP366" s="213"/>
      <c r="DQ366" s="213"/>
      <c r="DR366" s="213"/>
      <c r="DS366" s="213"/>
      <c r="DT366" s="213"/>
      <c r="DU366" s="213"/>
      <c r="DV366" s="213"/>
      <c r="DW366" s="213"/>
      <c r="DX366" s="213"/>
      <c r="DY366" s="213"/>
      <c r="DZ366" s="213"/>
      <c r="EA366" s="213"/>
      <c r="EB366" s="213"/>
      <c r="EC366" s="213"/>
      <c r="ED366" s="213"/>
      <c r="EE366" s="213"/>
      <c r="EF366" s="213"/>
      <c r="EG366" s="213"/>
      <c r="EH366" s="213"/>
      <c r="EI366" s="213"/>
      <c r="EJ366" s="213"/>
      <c r="EK366" s="213"/>
      <c r="EL366" s="213"/>
      <c r="EM366" s="213"/>
      <c r="EN366" s="213"/>
      <c r="EO366" s="213"/>
      <c r="EP366" s="213"/>
      <c r="EQ366" s="213"/>
      <c r="ER366" s="213"/>
      <c r="ES366" s="213"/>
      <c r="ET366" s="213"/>
      <c r="EU366" s="213"/>
      <c r="EV366" s="213"/>
      <c r="EW366" s="213"/>
      <c r="EX366" s="213"/>
      <c r="EY366" s="213"/>
      <c r="EZ366" s="213"/>
      <c r="FA366" s="213"/>
      <c r="FB366" s="213"/>
      <c r="FC366" s="213"/>
      <c r="FD366" s="213"/>
      <c r="FE366" s="213"/>
      <c r="FF366" s="213"/>
      <c r="FG366" s="213"/>
      <c r="FH366" s="213"/>
      <c r="FI366" s="213"/>
      <c r="FJ366" s="213"/>
      <c r="FK366" s="213"/>
      <c r="FL366" s="213"/>
      <c r="FM366" s="213"/>
      <c r="FN366" s="213"/>
      <c r="FO366" s="213"/>
      <c r="FP366" s="213"/>
      <c r="FQ366" s="213"/>
      <c r="FR366" s="213"/>
      <c r="FS366" s="213"/>
      <c r="FT366" s="213"/>
      <c r="FU366" s="213"/>
      <c r="FV366" s="213"/>
      <c r="FW366" s="213"/>
      <c r="FX366" s="213"/>
      <c r="FY366" s="213"/>
      <c r="FZ366" s="213"/>
      <c r="GA366" s="213"/>
      <c r="GB366" s="213"/>
      <c r="GC366" s="213"/>
      <c r="GD366" s="213"/>
      <c r="GE366" s="213"/>
      <c r="GF366" s="213"/>
      <c r="GG366" s="213"/>
      <c r="GH366" s="213"/>
      <c r="GI366" s="213"/>
    </row>
    <row r="367" ht="12.95" customHeight="1" spans="1:8">
      <c r="A367" s="229">
        <v>2200106</v>
      </c>
      <c r="B367" s="241" t="s">
        <v>330</v>
      </c>
      <c r="C367" s="231"/>
      <c r="D367" s="231"/>
      <c r="E367" s="231"/>
      <c r="F367" s="231"/>
      <c r="G367" s="232">
        <v>24.56</v>
      </c>
      <c r="H367" s="233"/>
    </row>
    <row r="368" ht="12.95" customHeight="1" spans="1:8">
      <c r="A368" s="229">
        <v>2200109</v>
      </c>
      <c r="B368" s="230" t="s">
        <v>331</v>
      </c>
      <c r="C368" s="231">
        <v>134.2</v>
      </c>
      <c r="D368" s="231">
        <v>134.2</v>
      </c>
      <c r="E368" s="231">
        <v>109.37</v>
      </c>
      <c r="F368" s="231">
        <f>IF(D368=0,"",E368/D368*100)</f>
        <v>81.5</v>
      </c>
      <c r="G368" s="232">
        <v>63.23</v>
      </c>
      <c r="H368" s="233">
        <f>IF(G368=0,"",E368/G368*100)</f>
        <v>172.97</v>
      </c>
    </row>
    <row r="369" s="215" customFormat="1" ht="14.1" customHeight="1" spans="1:191">
      <c r="A369" s="229">
        <v>2200150</v>
      </c>
      <c r="B369" s="241" t="s">
        <v>47</v>
      </c>
      <c r="C369" s="231">
        <v>1040.17</v>
      </c>
      <c r="D369" s="231">
        <v>1040.17</v>
      </c>
      <c r="E369" s="231">
        <v>1027.2</v>
      </c>
      <c r="F369" s="231">
        <f>IF(D369=0,"",E369/D369*100)</f>
        <v>98.75</v>
      </c>
      <c r="G369" s="232">
        <v>819.63</v>
      </c>
      <c r="H369" s="233">
        <f>IF(G369=0,"",E369/G369*100)</f>
        <v>125.32</v>
      </c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3"/>
      <c r="Z369" s="213"/>
      <c r="AA369" s="213"/>
      <c r="AB369" s="213"/>
      <c r="AC369" s="213"/>
      <c r="AD369" s="213"/>
      <c r="AE369" s="213"/>
      <c r="AF369" s="213"/>
      <c r="AG369" s="213"/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  <c r="BI369" s="213"/>
      <c r="BJ369" s="213"/>
      <c r="BK369" s="213"/>
      <c r="BL369" s="213"/>
      <c r="BM369" s="213"/>
      <c r="BN369" s="213"/>
      <c r="BO369" s="213"/>
      <c r="BP369" s="213"/>
      <c r="BQ369" s="213"/>
      <c r="BR369" s="213"/>
      <c r="BS369" s="213"/>
      <c r="BT369" s="213"/>
      <c r="BU369" s="213"/>
      <c r="BV369" s="213"/>
      <c r="BW369" s="213"/>
      <c r="BX369" s="213"/>
      <c r="BY369" s="213"/>
      <c r="BZ369" s="213"/>
      <c r="CA369" s="213"/>
      <c r="CB369" s="213"/>
      <c r="CC369" s="213"/>
      <c r="CD369" s="213"/>
      <c r="CE369" s="213"/>
      <c r="CF369" s="213"/>
      <c r="CG369" s="213"/>
      <c r="CH369" s="213"/>
      <c r="CI369" s="213"/>
      <c r="CJ369" s="213"/>
      <c r="CK369" s="213"/>
      <c r="CL369" s="213"/>
      <c r="CM369" s="213"/>
      <c r="CN369" s="213"/>
      <c r="CO369" s="213"/>
      <c r="CP369" s="213"/>
      <c r="CQ369" s="213"/>
      <c r="CR369" s="213"/>
      <c r="CS369" s="213"/>
      <c r="CT369" s="213"/>
      <c r="CU369" s="213"/>
      <c r="CV369" s="213"/>
      <c r="CW369" s="213"/>
      <c r="CX369" s="213"/>
      <c r="CY369" s="213"/>
      <c r="CZ369" s="213"/>
      <c r="DA369" s="213"/>
      <c r="DB369" s="213"/>
      <c r="DC369" s="213"/>
      <c r="DD369" s="213"/>
      <c r="DE369" s="213"/>
      <c r="DF369" s="213"/>
      <c r="DG369" s="213"/>
      <c r="DH369" s="213"/>
      <c r="DI369" s="213"/>
      <c r="DJ369" s="213"/>
      <c r="DK369" s="213"/>
      <c r="DL369" s="213"/>
      <c r="DM369" s="213"/>
      <c r="DN369" s="213"/>
      <c r="DO369" s="213"/>
      <c r="DP369" s="213"/>
      <c r="DQ369" s="213"/>
      <c r="DR369" s="213"/>
      <c r="DS369" s="213"/>
      <c r="DT369" s="213"/>
      <c r="DU369" s="213"/>
      <c r="DV369" s="213"/>
      <c r="DW369" s="213"/>
      <c r="DX369" s="213"/>
      <c r="DY369" s="213"/>
      <c r="DZ369" s="213"/>
      <c r="EA369" s="213"/>
      <c r="EB369" s="213"/>
      <c r="EC369" s="213"/>
      <c r="ED369" s="213"/>
      <c r="EE369" s="213"/>
      <c r="EF369" s="213"/>
      <c r="EG369" s="213"/>
      <c r="EH369" s="213"/>
      <c r="EI369" s="213"/>
      <c r="EJ369" s="213"/>
      <c r="EK369" s="213"/>
      <c r="EL369" s="213"/>
      <c r="EM369" s="213"/>
      <c r="EN369" s="213"/>
      <c r="EO369" s="213"/>
      <c r="EP369" s="213"/>
      <c r="EQ369" s="213"/>
      <c r="ER369" s="213"/>
      <c r="ES369" s="213"/>
      <c r="ET369" s="213"/>
      <c r="EU369" s="213"/>
      <c r="EV369" s="213"/>
      <c r="EW369" s="213"/>
      <c r="EX369" s="213"/>
      <c r="EY369" s="213"/>
      <c r="EZ369" s="213"/>
      <c r="FA369" s="213"/>
      <c r="FB369" s="213"/>
      <c r="FC369" s="213"/>
      <c r="FD369" s="213"/>
      <c r="FE369" s="213"/>
      <c r="FF369" s="213"/>
      <c r="FG369" s="213"/>
      <c r="FH369" s="213"/>
      <c r="FI369" s="213"/>
      <c r="FJ369" s="213"/>
      <c r="FK369" s="213"/>
      <c r="FL369" s="213"/>
      <c r="FM369" s="213"/>
      <c r="FN369" s="213"/>
      <c r="FO369" s="213"/>
      <c r="FP369" s="213"/>
      <c r="FQ369" s="213"/>
      <c r="FR369" s="213"/>
      <c r="FS369" s="213"/>
      <c r="FT369" s="213"/>
      <c r="FU369" s="213"/>
      <c r="FV369" s="213"/>
      <c r="FW369" s="213"/>
      <c r="FX369" s="213"/>
      <c r="FY369" s="213"/>
      <c r="FZ369" s="213"/>
      <c r="GA369" s="213"/>
      <c r="GB369" s="213"/>
      <c r="GC369" s="213"/>
      <c r="GD369" s="213"/>
      <c r="GE369" s="213"/>
      <c r="GF369" s="213"/>
      <c r="GG369" s="213"/>
      <c r="GH369" s="213"/>
      <c r="GI369" s="213"/>
    </row>
    <row r="370" s="214" customFormat="1" ht="14.1" customHeight="1" spans="1:8">
      <c r="A370" s="227">
        <v>224</v>
      </c>
      <c r="B370" s="240" t="s">
        <v>332</v>
      </c>
      <c r="C370" s="223">
        <v>2784.72</v>
      </c>
      <c r="D370" s="223">
        <v>2784.72</v>
      </c>
      <c r="E370" s="223">
        <v>2503.71</v>
      </c>
      <c r="F370" s="223">
        <f>IF(D370=0,"",E370/D370*100)</f>
        <v>89.91</v>
      </c>
      <c r="G370" s="225">
        <v>1999.07</v>
      </c>
      <c r="H370" s="226">
        <f>IF(G370=0,"",E370/G370*100)</f>
        <v>125.24</v>
      </c>
    </row>
    <row r="371" ht="14.1" customHeight="1" spans="1:8">
      <c r="A371" s="229">
        <v>22401</v>
      </c>
      <c r="B371" s="241" t="s">
        <v>333</v>
      </c>
      <c r="C371" s="231">
        <v>2009.72</v>
      </c>
      <c r="D371" s="231">
        <v>2009.72</v>
      </c>
      <c r="E371" s="231">
        <v>1731.73</v>
      </c>
      <c r="F371" s="231">
        <f>IF(D371=0,"",E371/D371*100)</f>
        <v>86.17</v>
      </c>
      <c r="G371" s="232">
        <v>1212.99</v>
      </c>
      <c r="H371" s="233">
        <f>IF(G371=0,"",E371/G371*100)</f>
        <v>142.77</v>
      </c>
    </row>
    <row r="372" ht="14.1" customHeight="1" spans="1:8">
      <c r="A372" s="229">
        <v>2240101</v>
      </c>
      <c r="B372" s="241" t="s">
        <v>40</v>
      </c>
      <c r="C372" s="231">
        <v>1068.65</v>
      </c>
      <c r="D372" s="231">
        <v>1068.65</v>
      </c>
      <c r="E372" s="231">
        <v>1122.78</v>
      </c>
      <c r="F372" s="231">
        <f>IF(D372=0,"",E372/D372*100)</f>
        <v>105.07</v>
      </c>
      <c r="G372" s="232">
        <v>823.88</v>
      </c>
      <c r="H372" s="233">
        <f>IF(G372=0,"",E372/G372*100)</f>
        <v>136.28</v>
      </c>
    </row>
    <row r="373" ht="14.1" customHeight="1" spans="1:8">
      <c r="A373" s="229">
        <v>2240102</v>
      </c>
      <c r="B373" s="241" t="s">
        <v>41</v>
      </c>
      <c r="C373" s="231"/>
      <c r="D373" s="231"/>
      <c r="E373" s="231"/>
      <c r="F373" s="231"/>
      <c r="G373" s="232">
        <v>106.76</v>
      </c>
      <c r="H373" s="233"/>
    </row>
    <row r="374" ht="14.1" customHeight="1" spans="1:8">
      <c r="A374" s="203">
        <v>2240104</v>
      </c>
      <c r="B374" s="209" t="s">
        <v>369</v>
      </c>
      <c r="C374" s="231"/>
      <c r="D374" s="231"/>
      <c r="E374" s="231"/>
      <c r="F374" s="231" t="str">
        <f>IF(D374=0,"",E374/D374*100)</f>
        <v/>
      </c>
      <c r="G374" s="232">
        <v>36.84</v>
      </c>
      <c r="H374" s="233"/>
    </row>
    <row r="375" ht="14.1" customHeight="1" spans="1:8">
      <c r="A375" s="229">
        <v>2240106</v>
      </c>
      <c r="B375" s="241" t="s">
        <v>335</v>
      </c>
      <c r="C375" s="231">
        <v>941.08</v>
      </c>
      <c r="D375" s="231">
        <v>941.08</v>
      </c>
      <c r="E375" s="231">
        <v>596.38</v>
      </c>
      <c r="F375" s="231">
        <f>IF(D375=0,"",E375/D375*100)</f>
        <v>63.37</v>
      </c>
      <c r="G375" s="232">
        <v>169.62</v>
      </c>
      <c r="H375" s="233">
        <f>IF(G375=0,"",E375/G375*100)</f>
        <v>351.6</v>
      </c>
    </row>
    <row r="376" ht="14.1" customHeight="1" spans="1:8">
      <c r="A376" s="229">
        <v>2240108</v>
      </c>
      <c r="B376" s="241" t="s">
        <v>336</v>
      </c>
      <c r="C376" s="231"/>
      <c r="D376" s="231"/>
      <c r="E376" s="231"/>
      <c r="F376" s="231"/>
      <c r="G376" s="232">
        <v>75.89</v>
      </c>
      <c r="H376" s="233"/>
    </row>
    <row r="377" ht="14.1" customHeight="1" spans="1:8">
      <c r="A377" s="229">
        <v>2240150</v>
      </c>
      <c r="B377" s="241" t="s">
        <v>47</v>
      </c>
      <c r="C377" s="231"/>
      <c r="D377" s="231"/>
      <c r="E377" s="231">
        <v>12.57</v>
      </c>
      <c r="F377" s="231" t="str">
        <f>IF(D377=0,"",E377/D377*100)</f>
        <v/>
      </c>
      <c r="G377" s="232"/>
      <c r="H377" s="233"/>
    </row>
    <row r="378" ht="14.1" customHeight="1" spans="1:8">
      <c r="A378" s="229">
        <v>22402</v>
      </c>
      <c r="B378" s="241" t="s">
        <v>338</v>
      </c>
      <c r="C378" s="231">
        <v>705</v>
      </c>
      <c r="D378" s="231">
        <v>705</v>
      </c>
      <c r="E378" s="231">
        <v>705</v>
      </c>
      <c r="F378" s="231">
        <f>IF(D378=0,"",E378/D378*100)</f>
        <v>100</v>
      </c>
      <c r="G378" s="232">
        <v>705</v>
      </c>
      <c r="H378" s="233">
        <f>IF(G378=0,"",E378/G378*100)</f>
        <v>100</v>
      </c>
    </row>
    <row r="379" ht="14.1" customHeight="1" spans="1:8">
      <c r="A379" s="229">
        <v>2240299</v>
      </c>
      <c r="B379" s="241" t="s">
        <v>339</v>
      </c>
      <c r="C379" s="231">
        <v>705</v>
      </c>
      <c r="D379" s="231">
        <v>705</v>
      </c>
      <c r="E379" s="231">
        <v>705</v>
      </c>
      <c r="F379" s="231">
        <f>IF(D379=0,"",E379/D379*100)</f>
        <v>100</v>
      </c>
      <c r="G379" s="232">
        <v>705</v>
      </c>
      <c r="H379" s="233">
        <f>IF(G379=0,"",E379/G379*100)</f>
        <v>100</v>
      </c>
    </row>
    <row r="380" ht="14.1" customHeight="1" spans="1:8">
      <c r="A380" s="229">
        <v>22405</v>
      </c>
      <c r="B380" s="241" t="s">
        <v>370</v>
      </c>
      <c r="C380" s="231"/>
      <c r="D380" s="231"/>
      <c r="E380" s="231"/>
      <c r="F380" s="231"/>
      <c r="G380" s="232">
        <v>4</v>
      </c>
      <c r="H380" s="233"/>
    </row>
    <row r="381" ht="14.1" customHeight="1" spans="1:8">
      <c r="A381" s="229">
        <v>2240502</v>
      </c>
      <c r="B381" s="241" t="s">
        <v>41</v>
      </c>
      <c r="C381" s="231"/>
      <c r="D381" s="231"/>
      <c r="E381" s="231"/>
      <c r="F381" s="231"/>
      <c r="G381" s="232">
        <v>4</v>
      </c>
      <c r="H381" s="233"/>
    </row>
    <row r="382" s="215" customFormat="1" ht="14.1" customHeight="1" spans="1:191">
      <c r="A382" s="229">
        <v>22406</v>
      </c>
      <c r="B382" s="241" t="s">
        <v>341</v>
      </c>
      <c r="C382" s="231">
        <v>70</v>
      </c>
      <c r="D382" s="231">
        <v>70</v>
      </c>
      <c r="E382" s="231">
        <v>66.98</v>
      </c>
      <c r="F382" s="231">
        <f t="shared" ref="F382:F391" si="28">IF(D382=0,"",E382/D382*100)</f>
        <v>95.69</v>
      </c>
      <c r="G382" s="232">
        <v>77.08</v>
      </c>
      <c r="H382" s="233">
        <f t="shared" ref="H382:H391" si="29">IF(G382=0,"",E382/G382*100)</f>
        <v>86.9</v>
      </c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  <c r="T382" s="213"/>
      <c r="U382" s="213"/>
      <c r="V382" s="213"/>
      <c r="W382" s="213"/>
      <c r="X382" s="213"/>
      <c r="Y382" s="213"/>
      <c r="Z382" s="213"/>
      <c r="AA382" s="213"/>
      <c r="AB382" s="213"/>
      <c r="AC382" s="213"/>
      <c r="AD382" s="213"/>
      <c r="AE382" s="213"/>
      <c r="AF382" s="213"/>
      <c r="AG382" s="213"/>
      <c r="AH382" s="213"/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  <c r="BI382" s="213"/>
      <c r="BJ382" s="213"/>
      <c r="BK382" s="213"/>
      <c r="BL382" s="213"/>
      <c r="BM382" s="213"/>
      <c r="BN382" s="213"/>
      <c r="BO382" s="213"/>
      <c r="BP382" s="213"/>
      <c r="BQ382" s="213"/>
      <c r="BR382" s="213"/>
      <c r="BS382" s="213"/>
      <c r="BT382" s="213"/>
      <c r="BU382" s="213"/>
      <c r="BV382" s="213"/>
      <c r="BW382" s="213"/>
      <c r="BX382" s="213"/>
      <c r="BY382" s="213"/>
      <c r="BZ382" s="213"/>
      <c r="CA382" s="213"/>
      <c r="CB382" s="213"/>
      <c r="CC382" s="213"/>
      <c r="CD382" s="213"/>
      <c r="CE382" s="213"/>
      <c r="CF382" s="213"/>
      <c r="CG382" s="213"/>
      <c r="CH382" s="213"/>
      <c r="CI382" s="213"/>
      <c r="CJ382" s="213"/>
      <c r="CK382" s="213"/>
      <c r="CL382" s="213"/>
      <c r="CM382" s="213"/>
      <c r="CN382" s="213"/>
      <c r="CO382" s="213"/>
      <c r="CP382" s="213"/>
      <c r="CQ382" s="213"/>
      <c r="CR382" s="213"/>
      <c r="CS382" s="213"/>
      <c r="CT382" s="213"/>
      <c r="CU382" s="213"/>
      <c r="CV382" s="213"/>
      <c r="CW382" s="213"/>
      <c r="CX382" s="213"/>
      <c r="CY382" s="213"/>
      <c r="CZ382" s="213"/>
      <c r="DA382" s="213"/>
      <c r="DB382" s="213"/>
      <c r="DC382" s="213"/>
      <c r="DD382" s="213"/>
      <c r="DE382" s="213"/>
      <c r="DF382" s="213"/>
      <c r="DG382" s="213"/>
      <c r="DH382" s="213"/>
      <c r="DI382" s="213"/>
      <c r="DJ382" s="213"/>
      <c r="DK382" s="213"/>
      <c r="DL382" s="213"/>
      <c r="DM382" s="213"/>
      <c r="DN382" s="213"/>
      <c r="DO382" s="213"/>
      <c r="DP382" s="213"/>
      <c r="DQ382" s="213"/>
      <c r="DR382" s="213"/>
      <c r="DS382" s="213"/>
      <c r="DT382" s="213"/>
      <c r="DU382" s="213"/>
      <c r="DV382" s="213"/>
      <c r="DW382" s="213"/>
      <c r="DX382" s="213"/>
      <c r="DY382" s="213"/>
      <c r="DZ382" s="213"/>
      <c r="EA382" s="213"/>
      <c r="EB382" s="213"/>
      <c r="EC382" s="213"/>
      <c r="ED382" s="213"/>
      <c r="EE382" s="213"/>
      <c r="EF382" s="213"/>
      <c r="EG382" s="213"/>
      <c r="EH382" s="213"/>
      <c r="EI382" s="213"/>
      <c r="EJ382" s="213"/>
      <c r="EK382" s="213"/>
      <c r="EL382" s="213"/>
      <c r="EM382" s="213"/>
      <c r="EN382" s="213"/>
      <c r="EO382" s="213"/>
      <c r="EP382" s="213"/>
      <c r="EQ382" s="213"/>
      <c r="ER382" s="213"/>
      <c r="ES382" s="213"/>
      <c r="ET382" s="213"/>
      <c r="EU382" s="213"/>
      <c r="EV382" s="213"/>
      <c r="EW382" s="213"/>
      <c r="EX382" s="213"/>
      <c r="EY382" s="213"/>
      <c r="EZ382" s="213"/>
      <c r="FA382" s="213"/>
      <c r="FB382" s="213"/>
      <c r="FC382" s="213"/>
      <c r="FD382" s="213"/>
      <c r="FE382" s="213"/>
      <c r="FF382" s="213"/>
      <c r="FG382" s="213"/>
      <c r="FH382" s="213"/>
      <c r="FI382" s="213"/>
      <c r="FJ382" s="213"/>
      <c r="FK382" s="213"/>
      <c r="FL382" s="213"/>
      <c r="FM382" s="213"/>
      <c r="FN382" s="213"/>
      <c r="FO382" s="213"/>
      <c r="FP382" s="213"/>
      <c r="FQ382" s="213"/>
      <c r="FR382" s="213"/>
      <c r="FS382" s="213"/>
      <c r="FT382" s="213"/>
      <c r="FU382" s="213"/>
      <c r="FV382" s="213"/>
      <c r="FW382" s="213"/>
      <c r="FX382" s="213"/>
      <c r="FY382" s="213"/>
      <c r="FZ382" s="213"/>
      <c r="GA382" s="213"/>
      <c r="GB382" s="213"/>
      <c r="GC382" s="213"/>
      <c r="GD382" s="213"/>
      <c r="GE382" s="213"/>
      <c r="GF382" s="213"/>
      <c r="GG382" s="213"/>
      <c r="GH382" s="213"/>
      <c r="GI382" s="213"/>
    </row>
    <row r="383" ht="14.1" customHeight="1" spans="1:8">
      <c r="A383" s="229">
        <v>2240601</v>
      </c>
      <c r="B383" s="241" t="s">
        <v>342</v>
      </c>
      <c r="C383" s="231">
        <v>70</v>
      </c>
      <c r="D383" s="231">
        <v>70</v>
      </c>
      <c r="E383" s="231">
        <v>66.98</v>
      </c>
      <c r="F383" s="231">
        <f t="shared" si="28"/>
        <v>95.69</v>
      </c>
      <c r="G383" s="232">
        <v>77.08</v>
      </c>
      <c r="H383" s="233">
        <f t="shared" si="29"/>
        <v>86.9</v>
      </c>
    </row>
    <row r="384" s="215" customFormat="1" ht="14.1" customHeight="1" spans="1:191">
      <c r="A384" s="227">
        <v>227</v>
      </c>
      <c r="B384" s="240" t="s">
        <v>343</v>
      </c>
      <c r="C384" s="223">
        <v>12734.44</v>
      </c>
      <c r="D384" s="223">
        <v>12734.44</v>
      </c>
      <c r="E384" s="223"/>
      <c r="F384" s="223">
        <f t="shared" si="28"/>
        <v>0</v>
      </c>
      <c r="G384" s="225"/>
      <c r="H384" s="226" t="str">
        <f t="shared" si="29"/>
        <v/>
      </c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13"/>
      <c r="AC384" s="213"/>
      <c r="AD384" s="213"/>
      <c r="AE384" s="213"/>
      <c r="AF384" s="213"/>
      <c r="AG384" s="213"/>
      <c r="AH384" s="213"/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  <c r="BI384" s="213"/>
      <c r="BJ384" s="213"/>
      <c r="BK384" s="213"/>
      <c r="BL384" s="213"/>
      <c r="BM384" s="213"/>
      <c r="BN384" s="213"/>
      <c r="BO384" s="213"/>
      <c r="BP384" s="213"/>
      <c r="BQ384" s="213"/>
      <c r="BR384" s="213"/>
      <c r="BS384" s="213"/>
      <c r="BT384" s="213"/>
      <c r="BU384" s="213"/>
      <c r="BV384" s="213"/>
      <c r="BW384" s="213"/>
      <c r="BX384" s="213"/>
      <c r="BY384" s="213"/>
      <c r="BZ384" s="213"/>
      <c r="CA384" s="213"/>
      <c r="CB384" s="213"/>
      <c r="CC384" s="213"/>
      <c r="CD384" s="213"/>
      <c r="CE384" s="213"/>
      <c r="CF384" s="213"/>
      <c r="CG384" s="213"/>
      <c r="CH384" s="213"/>
      <c r="CI384" s="213"/>
      <c r="CJ384" s="213"/>
      <c r="CK384" s="213"/>
      <c r="CL384" s="213"/>
      <c r="CM384" s="213"/>
      <c r="CN384" s="213"/>
      <c r="CO384" s="213"/>
      <c r="CP384" s="213"/>
      <c r="CQ384" s="213"/>
      <c r="CR384" s="213"/>
      <c r="CS384" s="213"/>
      <c r="CT384" s="213"/>
      <c r="CU384" s="213"/>
      <c r="CV384" s="213"/>
      <c r="CW384" s="213"/>
      <c r="CX384" s="213"/>
      <c r="CY384" s="213"/>
      <c r="CZ384" s="213"/>
      <c r="DA384" s="213"/>
      <c r="DB384" s="213"/>
      <c r="DC384" s="213"/>
      <c r="DD384" s="213"/>
      <c r="DE384" s="213"/>
      <c r="DF384" s="213"/>
      <c r="DG384" s="213"/>
      <c r="DH384" s="213"/>
      <c r="DI384" s="213"/>
      <c r="DJ384" s="213"/>
      <c r="DK384" s="213"/>
      <c r="DL384" s="213"/>
      <c r="DM384" s="213"/>
      <c r="DN384" s="213"/>
      <c r="DO384" s="213"/>
      <c r="DP384" s="213"/>
      <c r="DQ384" s="213"/>
      <c r="DR384" s="213"/>
      <c r="DS384" s="213"/>
      <c r="DT384" s="213"/>
      <c r="DU384" s="213"/>
      <c r="DV384" s="213"/>
      <c r="DW384" s="213"/>
      <c r="DX384" s="213"/>
      <c r="DY384" s="213"/>
      <c r="DZ384" s="213"/>
      <c r="EA384" s="213"/>
      <c r="EB384" s="213"/>
      <c r="EC384" s="213"/>
      <c r="ED384" s="213"/>
      <c r="EE384" s="213"/>
      <c r="EF384" s="213"/>
      <c r="EG384" s="213"/>
      <c r="EH384" s="213"/>
      <c r="EI384" s="213"/>
      <c r="EJ384" s="213"/>
      <c r="EK384" s="213"/>
      <c r="EL384" s="213"/>
      <c r="EM384" s="213"/>
      <c r="EN384" s="213"/>
      <c r="EO384" s="213"/>
      <c r="EP384" s="213"/>
      <c r="EQ384" s="213"/>
      <c r="ER384" s="213"/>
      <c r="ES384" s="213"/>
      <c r="ET384" s="213"/>
      <c r="EU384" s="213"/>
      <c r="EV384" s="213"/>
      <c r="EW384" s="213"/>
      <c r="EX384" s="213"/>
      <c r="EY384" s="213"/>
      <c r="EZ384" s="213"/>
      <c r="FA384" s="213"/>
      <c r="FB384" s="213"/>
      <c r="FC384" s="213"/>
      <c r="FD384" s="213"/>
      <c r="FE384" s="213"/>
      <c r="FF384" s="213"/>
      <c r="FG384" s="213"/>
      <c r="FH384" s="213"/>
      <c r="FI384" s="213"/>
      <c r="FJ384" s="213"/>
      <c r="FK384" s="213"/>
      <c r="FL384" s="213"/>
      <c r="FM384" s="213"/>
      <c r="FN384" s="213"/>
      <c r="FO384" s="213"/>
      <c r="FP384" s="213"/>
      <c r="FQ384" s="213"/>
      <c r="FR384" s="213"/>
      <c r="FS384" s="213"/>
      <c r="FT384" s="213"/>
      <c r="FU384" s="213"/>
      <c r="FV384" s="213"/>
      <c r="FW384" s="213"/>
      <c r="FX384" s="213"/>
      <c r="FY384" s="213"/>
      <c r="FZ384" s="213"/>
      <c r="GA384" s="213"/>
      <c r="GB384" s="213"/>
      <c r="GC384" s="213"/>
      <c r="GD384" s="213"/>
      <c r="GE384" s="213"/>
      <c r="GF384" s="213"/>
      <c r="GG384" s="213"/>
      <c r="GH384" s="213"/>
      <c r="GI384" s="213"/>
    </row>
    <row r="385" ht="14.1" customHeight="1" spans="1:8">
      <c r="A385" s="229">
        <v>22700</v>
      </c>
      <c r="B385" s="241" t="s">
        <v>371</v>
      </c>
      <c r="C385" s="231">
        <v>12734.44</v>
      </c>
      <c r="D385" s="231">
        <v>12734.44</v>
      </c>
      <c r="E385" s="231"/>
      <c r="F385" s="231">
        <f t="shared" si="28"/>
        <v>0</v>
      </c>
      <c r="G385" s="232"/>
      <c r="H385" s="233" t="str">
        <f t="shared" si="29"/>
        <v/>
      </c>
    </row>
    <row r="386" ht="14.1" customHeight="1" spans="1:8">
      <c r="A386" s="227">
        <v>232</v>
      </c>
      <c r="B386" s="240" t="s">
        <v>347</v>
      </c>
      <c r="C386" s="223">
        <v>5000</v>
      </c>
      <c r="D386" s="223">
        <v>5000</v>
      </c>
      <c r="E386" s="223">
        <v>4049</v>
      </c>
      <c r="F386" s="223">
        <f t="shared" si="28"/>
        <v>80.98</v>
      </c>
      <c r="G386" s="225">
        <v>3762</v>
      </c>
      <c r="H386" s="226">
        <f t="shared" si="29"/>
        <v>107.63</v>
      </c>
    </row>
    <row r="387" s="215" customFormat="1" ht="15" customHeight="1" spans="1:191">
      <c r="A387" s="229">
        <v>23203</v>
      </c>
      <c r="B387" s="241" t="s">
        <v>348</v>
      </c>
      <c r="C387" s="231">
        <v>5000</v>
      </c>
      <c r="D387" s="231">
        <v>5000</v>
      </c>
      <c r="E387" s="231">
        <v>4049</v>
      </c>
      <c r="F387" s="231">
        <f t="shared" si="28"/>
        <v>80.98</v>
      </c>
      <c r="G387" s="232">
        <v>3762</v>
      </c>
      <c r="H387" s="233">
        <f t="shared" si="29"/>
        <v>107.63</v>
      </c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13"/>
      <c r="AC387" s="213"/>
      <c r="AD387" s="213"/>
      <c r="AE387" s="213"/>
      <c r="AF387" s="213"/>
      <c r="AG387" s="213"/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  <c r="BI387" s="213"/>
      <c r="BJ387" s="213"/>
      <c r="BK387" s="213"/>
      <c r="BL387" s="213"/>
      <c r="BM387" s="213"/>
      <c r="BN387" s="213"/>
      <c r="BO387" s="213"/>
      <c r="BP387" s="213"/>
      <c r="BQ387" s="213"/>
      <c r="BR387" s="213"/>
      <c r="BS387" s="213"/>
      <c r="BT387" s="213"/>
      <c r="BU387" s="213"/>
      <c r="BV387" s="213"/>
      <c r="BW387" s="213"/>
      <c r="BX387" s="213"/>
      <c r="BY387" s="213"/>
      <c r="BZ387" s="213"/>
      <c r="CA387" s="213"/>
      <c r="CB387" s="213"/>
      <c r="CC387" s="213"/>
      <c r="CD387" s="213"/>
      <c r="CE387" s="213"/>
      <c r="CF387" s="213"/>
      <c r="CG387" s="213"/>
      <c r="CH387" s="213"/>
      <c r="CI387" s="213"/>
      <c r="CJ387" s="213"/>
      <c r="CK387" s="213"/>
      <c r="CL387" s="213"/>
      <c r="CM387" s="213"/>
      <c r="CN387" s="213"/>
      <c r="CO387" s="213"/>
      <c r="CP387" s="213"/>
      <c r="CQ387" s="213"/>
      <c r="CR387" s="213"/>
      <c r="CS387" s="213"/>
      <c r="CT387" s="213"/>
      <c r="CU387" s="213"/>
      <c r="CV387" s="213"/>
      <c r="CW387" s="213"/>
      <c r="CX387" s="213"/>
      <c r="CY387" s="213"/>
      <c r="CZ387" s="213"/>
      <c r="DA387" s="213"/>
      <c r="DB387" s="213"/>
      <c r="DC387" s="213"/>
      <c r="DD387" s="213"/>
      <c r="DE387" s="213"/>
      <c r="DF387" s="213"/>
      <c r="DG387" s="213"/>
      <c r="DH387" s="213"/>
      <c r="DI387" s="213"/>
      <c r="DJ387" s="213"/>
      <c r="DK387" s="213"/>
      <c r="DL387" s="213"/>
      <c r="DM387" s="213"/>
      <c r="DN387" s="213"/>
      <c r="DO387" s="213"/>
      <c r="DP387" s="213"/>
      <c r="DQ387" s="213"/>
      <c r="DR387" s="213"/>
      <c r="DS387" s="213"/>
      <c r="DT387" s="213"/>
      <c r="DU387" s="213"/>
      <c r="DV387" s="213"/>
      <c r="DW387" s="213"/>
      <c r="DX387" s="213"/>
      <c r="DY387" s="213"/>
      <c r="DZ387" s="213"/>
      <c r="EA387" s="213"/>
      <c r="EB387" s="213"/>
      <c r="EC387" s="213"/>
      <c r="ED387" s="213"/>
      <c r="EE387" s="213"/>
      <c r="EF387" s="213"/>
      <c r="EG387" s="213"/>
      <c r="EH387" s="213"/>
      <c r="EI387" s="213"/>
      <c r="EJ387" s="213"/>
      <c r="EK387" s="213"/>
      <c r="EL387" s="213"/>
      <c r="EM387" s="213"/>
      <c r="EN387" s="213"/>
      <c r="EO387" s="213"/>
      <c r="EP387" s="213"/>
      <c r="EQ387" s="213"/>
      <c r="ER387" s="213"/>
      <c r="ES387" s="213"/>
      <c r="ET387" s="213"/>
      <c r="EU387" s="213"/>
      <c r="EV387" s="213"/>
      <c r="EW387" s="213"/>
      <c r="EX387" s="213"/>
      <c r="EY387" s="213"/>
      <c r="EZ387" s="213"/>
      <c r="FA387" s="213"/>
      <c r="FB387" s="213"/>
      <c r="FC387" s="213"/>
      <c r="FD387" s="213"/>
      <c r="FE387" s="213"/>
      <c r="FF387" s="213"/>
      <c r="FG387" s="213"/>
      <c r="FH387" s="213"/>
      <c r="FI387" s="213"/>
      <c r="FJ387" s="213"/>
      <c r="FK387" s="213"/>
      <c r="FL387" s="213"/>
      <c r="FM387" s="213"/>
      <c r="FN387" s="213"/>
      <c r="FO387" s="213"/>
      <c r="FP387" s="213"/>
      <c r="FQ387" s="213"/>
      <c r="FR387" s="213"/>
      <c r="FS387" s="213"/>
      <c r="FT387" s="213"/>
      <c r="FU387" s="213"/>
      <c r="FV387" s="213"/>
      <c r="FW387" s="213"/>
      <c r="FX387" s="213"/>
      <c r="FY387" s="213"/>
      <c r="FZ387" s="213"/>
      <c r="GA387" s="213"/>
      <c r="GB387" s="213"/>
      <c r="GC387" s="213"/>
      <c r="GD387" s="213"/>
      <c r="GE387" s="213"/>
      <c r="GF387" s="213"/>
      <c r="GG387" s="213"/>
      <c r="GH387" s="213"/>
      <c r="GI387" s="213"/>
    </row>
    <row r="388" ht="15" customHeight="1" spans="1:8">
      <c r="A388" s="229">
        <v>2320301</v>
      </c>
      <c r="B388" s="241" t="s">
        <v>349</v>
      </c>
      <c r="C388" s="231">
        <v>5000</v>
      </c>
      <c r="D388" s="231">
        <v>5000</v>
      </c>
      <c r="E388" s="231">
        <v>4049</v>
      </c>
      <c r="F388" s="231">
        <f t="shared" si="28"/>
        <v>80.98</v>
      </c>
      <c r="G388" s="232">
        <v>3762</v>
      </c>
      <c r="H388" s="233">
        <f t="shared" si="29"/>
        <v>107.63</v>
      </c>
    </row>
    <row r="389" ht="12.95" customHeight="1" spans="1:8">
      <c r="A389" s="227">
        <v>233</v>
      </c>
      <c r="B389" s="240" t="s">
        <v>350</v>
      </c>
      <c r="C389" s="223">
        <v>100</v>
      </c>
      <c r="D389" s="223">
        <v>100</v>
      </c>
      <c r="E389" s="223">
        <v>116.9</v>
      </c>
      <c r="F389" s="223">
        <f t="shared" si="28"/>
        <v>116.9</v>
      </c>
      <c r="G389" s="225">
        <v>0.18</v>
      </c>
      <c r="H389" s="226">
        <f t="shared" si="29"/>
        <v>64944.44</v>
      </c>
    </row>
    <row r="390" ht="12.95" customHeight="1" spans="1:8">
      <c r="A390" s="229">
        <v>23303</v>
      </c>
      <c r="B390" s="241" t="s">
        <v>351</v>
      </c>
      <c r="C390" s="231">
        <v>100</v>
      </c>
      <c r="D390" s="231">
        <v>100</v>
      </c>
      <c r="E390" s="231">
        <v>116.9</v>
      </c>
      <c r="F390" s="231">
        <f t="shared" si="28"/>
        <v>116.9</v>
      </c>
      <c r="G390" s="232">
        <v>0.18</v>
      </c>
      <c r="H390" s="233">
        <f t="shared" si="29"/>
        <v>64944.44</v>
      </c>
    </row>
    <row r="391" ht="12.95" customHeight="1" spans="1:8">
      <c r="A391" s="244" t="s">
        <v>352</v>
      </c>
      <c r="B391" s="245"/>
      <c r="C391" s="223">
        <f>'20全区  '!C401</f>
        <v>118910.51</v>
      </c>
      <c r="D391" s="223">
        <f>'20全区  '!D401</f>
        <v>118910.51</v>
      </c>
      <c r="E391" s="223">
        <f>'20全区  '!E401</f>
        <v>221244.41</v>
      </c>
      <c r="F391" s="223">
        <f t="shared" si="28"/>
        <v>186.06</v>
      </c>
      <c r="G391" s="225">
        <v>150181.51</v>
      </c>
      <c r="H391" s="226">
        <f t="shared" si="29"/>
        <v>147.32</v>
      </c>
    </row>
    <row r="392" ht="36.95" customHeight="1" spans="1:8">
      <c r="A392" s="246" t="s">
        <v>372</v>
      </c>
      <c r="B392" s="247"/>
      <c r="C392" s="247"/>
      <c r="D392" s="247"/>
      <c r="E392" s="247"/>
      <c r="F392" s="247"/>
      <c r="G392" s="247"/>
      <c r="H392" s="247"/>
    </row>
  </sheetData>
  <autoFilter ref="A1:H404">
    <extLst/>
  </autoFilter>
  <mergeCells count="7">
    <mergeCell ref="A1:H1"/>
    <mergeCell ref="A2:B2"/>
    <mergeCell ref="C3:H3"/>
    <mergeCell ref="A391:B391"/>
    <mergeCell ref="A392:H392"/>
    <mergeCell ref="A3:A4"/>
    <mergeCell ref="B3:B4"/>
  </mergeCells>
  <pageMargins left="0.708333333333333" right="0.196850393700787" top="0.590551181102362" bottom="0.62992125984252" header="0.511811023622047" footer="0.511811023622047"/>
  <pageSetup paperSize="9" scale="70" fitToHeight="0" orientation="portrait"/>
  <headerFooter>
    <oddFooter>&amp;L&amp;14 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P368"/>
  <sheetViews>
    <sheetView showZeros="0" topLeftCell="A87" workbookViewId="0">
      <selection activeCell="A1" sqref="A1:G2"/>
    </sheetView>
  </sheetViews>
  <sheetFormatPr defaultColWidth="9" defaultRowHeight="19.15" customHeight="1"/>
  <cols>
    <col min="1" max="1" width="9.25" style="182" customWidth="1"/>
    <col min="2" max="2" width="34.375" style="183" customWidth="1"/>
    <col min="3" max="6" width="13.625" style="184" customWidth="1"/>
    <col min="7" max="7" width="13.625" style="185" customWidth="1"/>
    <col min="8" max="8" width="3.25" style="178" customWidth="1"/>
    <col min="9" max="195" width="9" style="178"/>
  </cols>
  <sheetData>
    <row r="1" customHeight="1" spans="1:8">
      <c r="A1" s="186" t="s">
        <v>373</v>
      </c>
      <c r="B1" s="186"/>
      <c r="C1" s="187"/>
      <c r="D1" s="187"/>
      <c r="E1" s="187"/>
      <c r="F1" s="187"/>
      <c r="G1" s="187"/>
      <c r="H1" s="188"/>
    </row>
    <row r="2" customHeight="1" spans="1:7">
      <c r="A2" s="186"/>
      <c r="B2" s="186"/>
      <c r="C2" s="187"/>
      <c r="D2" s="187"/>
      <c r="E2" s="187"/>
      <c r="F2" s="187"/>
      <c r="G2" s="187"/>
    </row>
    <row r="3" customHeight="1" spans="1:7">
      <c r="A3" s="189"/>
      <c r="B3" s="189"/>
      <c r="C3" s="190"/>
      <c r="D3" s="190"/>
      <c r="E3" s="190"/>
      <c r="F3" s="190"/>
      <c r="G3" s="191" t="s">
        <v>374</v>
      </c>
    </row>
    <row r="4" ht="14.1" customHeight="1" spans="1:7">
      <c r="A4" s="192" t="s">
        <v>356</v>
      </c>
      <c r="B4" s="193" t="s">
        <v>357</v>
      </c>
      <c r="C4" s="194" t="s">
        <v>375</v>
      </c>
      <c r="D4" s="194"/>
      <c r="E4" s="194"/>
      <c r="F4" s="195"/>
      <c r="G4" s="195"/>
    </row>
    <row r="5" ht="14.1" customHeight="1" spans="1:7">
      <c r="A5" s="192"/>
      <c r="B5" s="193"/>
      <c r="C5" s="89" t="s">
        <v>359</v>
      </c>
      <c r="D5" s="89" t="s">
        <v>33</v>
      </c>
      <c r="E5" s="90" t="s">
        <v>376</v>
      </c>
      <c r="F5" s="89" t="s">
        <v>360</v>
      </c>
      <c r="G5" s="196" t="s">
        <v>361</v>
      </c>
    </row>
    <row r="6" ht="14.1" customHeight="1" spans="1:7">
      <c r="A6" s="192"/>
      <c r="B6" s="193" t="s">
        <v>36</v>
      </c>
      <c r="C6" s="132">
        <f>C7</f>
        <v>158974.15</v>
      </c>
      <c r="D6" s="132">
        <f>D7</f>
        <v>138915.11</v>
      </c>
      <c r="E6" s="94">
        <f t="shared" ref="E6:E60" si="0">IF(C6=0,"",D6/C6*100)</f>
        <v>87.38</v>
      </c>
      <c r="F6" s="132">
        <f>F7</f>
        <v>139914.26</v>
      </c>
      <c r="G6" s="94">
        <f t="shared" ref="G6:G60" si="1">IF(F6=0,"",D6/F6*100)</f>
        <v>99.29</v>
      </c>
    </row>
    <row r="7" ht="14.1" customHeight="1" spans="1:7">
      <c r="A7" s="192"/>
      <c r="B7" s="197" t="s">
        <v>37</v>
      </c>
      <c r="C7" s="132">
        <v>158974.15</v>
      </c>
      <c r="D7" s="132">
        <v>138915.11</v>
      </c>
      <c r="E7" s="132">
        <f t="shared" si="0"/>
        <v>87.38</v>
      </c>
      <c r="F7" s="132">
        <v>139914.26</v>
      </c>
      <c r="G7" s="132">
        <f t="shared" si="1"/>
        <v>99.29</v>
      </c>
    </row>
    <row r="8" ht="14.1" customHeight="1" spans="1:7">
      <c r="A8" s="198">
        <v>201</v>
      </c>
      <c r="B8" s="199" t="s">
        <v>38</v>
      </c>
      <c r="C8" s="132">
        <v>28218.75</v>
      </c>
      <c r="D8" s="132">
        <v>24819.5</v>
      </c>
      <c r="E8" s="132">
        <f t="shared" si="0"/>
        <v>87.95</v>
      </c>
      <c r="F8" s="132">
        <v>28386.75</v>
      </c>
      <c r="G8" s="200">
        <f t="shared" si="1"/>
        <v>87.43</v>
      </c>
    </row>
    <row r="9" s="178" customFormat="1" ht="14.1" customHeight="1" spans="1:7">
      <c r="A9" s="201">
        <v>20101</v>
      </c>
      <c r="B9" s="202" t="s">
        <v>377</v>
      </c>
      <c r="C9" s="129">
        <v>274.25</v>
      </c>
      <c r="D9" s="129">
        <v>192.08</v>
      </c>
      <c r="E9" s="129">
        <f t="shared" si="0"/>
        <v>70.04</v>
      </c>
      <c r="F9" s="129">
        <v>267.5</v>
      </c>
      <c r="G9" s="129">
        <f t="shared" si="1"/>
        <v>71.81</v>
      </c>
    </row>
    <row r="10" s="178" customFormat="1" ht="14.1" customHeight="1" spans="1:7">
      <c r="A10" s="203">
        <v>2010102</v>
      </c>
      <c r="B10" s="204" t="s">
        <v>378</v>
      </c>
      <c r="C10" s="129">
        <v>274.25</v>
      </c>
      <c r="D10" s="129">
        <v>192.08</v>
      </c>
      <c r="E10" s="129">
        <f t="shared" si="0"/>
        <v>70.04</v>
      </c>
      <c r="F10" s="129">
        <v>267.5</v>
      </c>
      <c r="G10" s="129">
        <f t="shared" si="1"/>
        <v>71.81</v>
      </c>
    </row>
    <row r="11" ht="14.1" customHeight="1" spans="1:7">
      <c r="A11" s="203">
        <v>20103</v>
      </c>
      <c r="B11" s="204" t="s">
        <v>379</v>
      </c>
      <c r="C11" s="129">
        <v>20914.7</v>
      </c>
      <c r="D11" s="129">
        <v>18110.06</v>
      </c>
      <c r="E11" s="129">
        <f t="shared" si="0"/>
        <v>86.59</v>
      </c>
      <c r="F11" s="129">
        <v>20753.21</v>
      </c>
      <c r="G11" s="129">
        <f t="shared" si="1"/>
        <v>87.26</v>
      </c>
    </row>
    <row r="12" ht="14.1" customHeight="1" spans="1:7">
      <c r="A12" s="203">
        <v>2010301</v>
      </c>
      <c r="B12" s="204" t="s">
        <v>380</v>
      </c>
      <c r="C12" s="129">
        <v>10739.05</v>
      </c>
      <c r="D12" s="129">
        <v>10160.18</v>
      </c>
      <c r="E12" s="129">
        <f t="shared" si="0"/>
        <v>94.61</v>
      </c>
      <c r="F12" s="129">
        <v>9857.39</v>
      </c>
      <c r="G12" s="129">
        <f t="shared" si="1"/>
        <v>103.07</v>
      </c>
    </row>
    <row r="13" ht="14.1" customHeight="1" spans="1:7">
      <c r="A13" s="203">
        <v>2010302</v>
      </c>
      <c r="B13" s="204" t="s">
        <v>378</v>
      </c>
      <c r="C13" s="129">
        <v>3104.65</v>
      </c>
      <c r="D13" s="129">
        <v>2712.86</v>
      </c>
      <c r="E13" s="129">
        <f t="shared" si="0"/>
        <v>87.38</v>
      </c>
      <c r="F13" s="129">
        <v>2831.67</v>
      </c>
      <c r="G13" s="205">
        <f t="shared" si="1"/>
        <v>95.8</v>
      </c>
    </row>
    <row r="14" ht="14.1" customHeight="1" spans="1:7">
      <c r="A14" s="203">
        <v>2010399</v>
      </c>
      <c r="B14" s="204" t="s">
        <v>381</v>
      </c>
      <c r="C14" s="129">
        <v>7071</v>
      </c>
      <c r="D14" s="129">
        <v>5237.02</v>
      </c>
      <c r="E14" s="129">
        <f t="shared" si="0"/>
        <v>74.06</v>
      </c>
      <c r="F14" s="129">
        <v>8064.16</v>
      </c>
      <c r="G14" s="205">
        <f t="shared" si="1"/>
        <v>64.94</v>
      </c>
    </row>
    <row r="15" ht="14.1" customHeight="1" spans="1:7">
      <c r="A15" s="203">
        <v>20105</v>
      </c>
      <c r="B15" s="204" t="s">
        <v>382</v>
      </c>
      <c r="C15" s="129">
        <v>282.2</v>
      </c>
      <c r="D15" s="129">
        <v>385.97</v>
      </c>
      <c r="E15" s="129">
        <f t="shared" si="0"/>
        <v>136.77</v>
      </c>
      <c r="F15" s="129">
        <v>309.55</v>
      </c>
      <c r="G15" s="205">
        <f t="shared" si="1"/>
        <v>124.69</v>
      </c>
    </row>
    <row r="16" s="178" customFormat="1" ht="14.1" customHeight="1" spans="1:198">
      <c r="A16" s="203">
        <v>2010507</v>
      </c>
      <c r="B16" s="204" t="s">
        <v>383</v>
      </c>
      <c r="C16" s="129">
        <v>188.5</v>
      </c>
      <c r="D16" s="129">
        <v>257.91</v>
      </c>
      <c r="E16" s="129">
        <f t="shared" si="0"/>
        <v>136.82</v>
      </c>
      <c r="F16" s="129">
        <v>208.45</v>
      </c>
      <c r="G16" s="205">
        <f t="shared" si="1"/>
        <v>123.73</v>
      </c>
      <c r="GN16"/>
      <c r="GO16"/>
      <c r="GP16"/>
    </row>
    <row r="17" ht="14.1" customHeight="1" spans="1:7">
      <c r="A17" s="203">
        <v>2010599</v>
      </c>
      <c r="B17" s="204" t="s">
        <v>384</v>
      </c>
      <c r="C17" s="129">
        <v>93.7</v>
      </c>
      <c r="D17" s="129">
        <v>128.07</v>
      </c>
      <c r="E17" s="129">
        <f t="shared" si="0"/>
        <v>136.68</v>
      </c>
      <c r="F17" s="129">
        <v>101.1</v>
      </c>
      <c r="G17" s="205">
        <f t="shared" si="1"/>
        <v>126.68</v>
      </c>
    </row>
    <row r="18" ht="14.1" customHeight="1" spans="1:7">
      <c r="A18" s="203">
        <v>20111</v>
      </c>
      <c r="B18" s="204" t="s">
        <v>68</v>
      </c>
      <c r="C18" s="129">
        <v>103</v>
      </c>
      <c r="D18" s="129">
        <v>50.51</v>
      </c>
      <c r="E18" s="129">
        <f t="shared" si="0"/>
        <v>49.04</v>
      </c>
      <c r="F18" s="129">
        <v>70.65</v>
      </c>
      <c r="G18" s="205">
        <f t="shared" si="1"/>
        <v>71.49</v>
      </c>
    </row>
    <row r="19" ht="14.1" customHeight="1" spans="1:7">
      <c r="A19" s="203">
        <v>2011199</v>
      </c>
      <c r="B19" s="204" t="s">
        <v>385</v>
      </c>
      <c r="C19" s="129">
        <v>103</v>
      </c>
      <c r="D19" s="129">
        <v>50.51</v>
      </c>
      <c r="E19" s="129">
        <f t="shared" si="0"/>
        <v>49.04</v>
      </c>
      <c r="F19" s="129">
        <v>70.65</v>
      </c>
      <c r="G19" s="205">
        <f t="shared" si="1"/>
        <v>71.49</v>
      </c>
    </row>
    <row r="20" ht="14.1" customHeight="1" spans="1:7">
      <c r="A20" s="203">
        <v>20113</v>
      </c>
      <c r="B20" s="204" t="s">
        <v>386</v>
      </c>
      <c r="C20" s="129">
        <v>1302.6</v>
      </c>
      <c r="D20" s="129">
        <v>1619.79</v>
      </c>
      <c r="E20" s="129">
        <f t="shared" si="0"/>
        <v>124.35</v>
      </c>
      <c r="F20" s="129">
        <v>1859.09</v>
      </c>
      <c r="G20" s="205">
        <f t="shared" si="1"/>
        <v>87.13</v>
      </c>
    </row>
    <row r="21" s="178" customFormat="1" ht="14.1" customHeight="1" spans="1:198">
      <c r="A21" s="203">
        <v>2011399</v>
      </c>
      <c r="B21" s="204" t="s">
        <v>387</v>
      </c>
      <c r="C21" s="129">
        <v>1302.6</v>
      </c>
      <c r="D21" s="129">
        <v>1619.79</v>
      </c>
      <c r="E21" s="129">
        <f t="shared" si="0"/>
        <v>124.35</v>
      </c>
      <c r="F21" s="129">
        <v>1859.09</v>
      </c>
      <c r="G21" s="205">
        <f t="shared" si="1"/>
        <v>87.13</v>
      </c>
      <c r="GN21"/>
      <c r="GO21"/>
      <c r="GP21"/>
    </row>
    <row r="22" s="178" customFormat="1" ht="14.1" customHeight="1" spans="1:198">
      <c r="A22" s="203">
        <v>20129</v>
      </c>
      <c r="B22" s="204" t="s">
        <v>388</v>
      </c>
      <c r="C22" s="129">
        <v>1976.47</v>
      </c>
      <c r="D22" s="129">
        <v>1878.7</v>
      </c>
      <c r="E22" s="129">
        <f t="shared" si="0"/>
        <v>95.05</v>
      </c>
      <c r="F22" s="129">
        <v>2236.78</v>
      </c>
      <c r="G22" s="205">
        <f t="shared" si="1"/>
        <v>83.99</v>
      </c>
      <c r="GN22"/>
      <c r="GO22"/>
      <c r="GP22"/>
    </row>
    <row r="23" ht="14.1" customHeight="1" spans="1:7">
      <c r="A23" s="203">
        <v>2012999</v>
      </c>
      <c r="B23" s="204" t="s">
        <v>389</v>
      </c>
      <c r="C23" s="129">
        <v>1976.47</v>
      </c>
      <c r="D23" s="129">
        <v>1878.7</v>
      </c>
      <c r="E23" s="129">
        <f t="shared" si="0"/>
        <v>95.05</v>
      </c>
      <c r="F23" s="129">
        <v>2236.78</v>
      </c>
      <c r="G23" s="205">
        <f t="shared" si="1"/>
        <v>83.99</v>
      </c>
    </row>
    <row r="24" ht="14.1" customHeight="1" spans="1:7">
      <c r="A24" s="203">
        <v>20138</v>
      </c>
      <c r="B24" s="204" t="s">
        <v>390</v>
      </c>
      <c r="C24" s="129">
        <v>954.19</v>
      </c>
      <c r="D24" s="129">
        <v>913.41</v>
      </c>
      <c r="E24" s="129">
        <f t="shared" si="0"/>
        <v>95.73</v>
      </c>
      <c r="F24" s="129">
        <v>751.26</v>
      </c>
      <c r="G24" s="205">
        <f t="shared" si="1"/>
        <v>121.58</v>
      </c>
    </row>
    <row r="25" ht="14.1" customHeight="1" spans="1:7">
      <c r="A25" s="203">
        <v>2013899</v>
      </c>
      <c r="B25" s="204" t="s">
        <v>391</v>
      </c>
      <c r="C25" s="129">
        <v>954.19</v>
      </c>
      <c r="D25" s="129">
        <v>913.41</v>
      </c>
      <c r="E25" s="129">
        <f t="shared" si="0"/>
        <v>95.73</v>
      </c>
      <c r="F25" s="129">
        <v>751.26</v>
      </c>
      <c r="G25" s="205">
        <f t="shared" si="1"/>
        <v>121.58</v>
      </c>
    </row>
    <row r="26" ht="14.1" customHeight="1" spans="1:7">
      <c r="A26" s="203">
        <v>20199</v>
      </c>
      <c r="B26" s="204" t="s">
        <v>94</v>
      </c>
      <c r="C26" s="129">
        <v>2411.34</v>
      </c>
      <c r="D26" s="129">
        <v>1668.98</v>
      </c>
      <c r="E26" s="129">
        <f t="shared" si="0"/>
        <v>69.21</v>
      </c>
      <c r="F26" s="129">
        <v>2138.71</v>
      </c>
      <c r="G26" s="205">
        <f t="shared" si="1"/>
        <v>78.04</v>
      </c>
    </row>
    <row r="27" ht="14.1" customHeight="1" spans="1:7">
      <c r="A27" s="203">
        <v>2019999</v>
      </c>
      <c r="B27" s="204" t="s">
        <v>392</v>
      </c>
      <c r="C27" s="129">
        <v>2411.34</v>
      </c>
      <c r="D27" s="129">
        <v>1668.98</v>
      </c>
      <c r="E27" s="129">
        <f t="shared" si="0"/>
        <v>69.21</v>
      </c>
      <c r="F27" s="129">
        <v>2138.71</v>
      </c>
      <c r="G27" s="205">
        <f t="shared" si="1"/>
        <v>78.04</v>
      </c>
    </row>
    <row r="28" s="179" customFormat="1" ht="14.1" customHeight="1" spans="1:7">
      <c r="A28" s="198">
        <v>203</v>
      </c>
      <c r="B28" s="206" t="s">
        <v>95</v>
      </c>
      <c r="C28" s="132">
        <v>360.63</v>
      </c>
      <c r="D28" s="132">
        <v>304.16</v>
      </c>
      <c r="E28" s="132">
        <f t="shared" si="0"/>
        <v>84.34</v>
      </c>
      <c r="F28" s="132">
        <v>343.55</v>
      </c>
      <c r="G28" s="200">
        <f t="shared" si="1"/>
        <v>88.53</v>
      </c>
    </row>
    <row r="29" s="179" customFormat="1" ht="14.1" customHeight="1" spans="1:7">
      <c r="A29" s="198">
        <v>204</v>
      </c>
      <c r="B29" s="206" t="s">
        <v>96</v>
      </c>
      <c r="C29" s="132">
        <v>15329.16</v>
      </c>
      <c r="D29" s="132">
        <v>15091.91</v>
      </c>
      <c r="E29" s="132">
        <f t="shared" si="0"/>
        <v>98.45</v>
      </c>
      <c r="F29" s="132">
        <v>14118.87</v>
      </c>
      <c r="G29" s="200">
        <f t="shared" si="1"/>
        <v>106.89</v>
      </c>
    </row>
    <row r="30" s="180" customFormat="1" ht="14.1" customHeight="1" spans="1:195">
      <c r="A30" s="203">
        <v>20402</v>
      </c>
      <c r="B30" s="204" t="s">
        <v>393</v>
      </c>
      <c r="C30" s="129">
        <v>1554</v>
      </c>
      <c r="D30" s="129">
        <v>1524.7</v>
      </c>
      <c r="E30" s="129">
        <f t="shared" si="0"/>
        <v>98.11</v>
      </c>
      <c r="F30" s="129">
        <v>1497</v>
      </c>
      <c r="G30" s="205">
        <f t="shared" si="1"/>
        <v>101.85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</row>
    <row r="31" s="181" customFormat="1" ht="14.1" customHeight="1" spans="1:195">
      <c r="A31" s="203">
        <v>20406</v>
      </c>
      <c r="B31" s="204" t="s">
        <v>394</v>
      </c>
      <c r="C31" s="129">
        <v>2835.56</v>
      </c>
      <c r="D31" s="129">
        <v>2991.81</v>
      </c>
      <c r="E31" s="129">
        <f t="shared" si="0"/>
        <v>105.51</v>
      </c>
      <c r="F31" s="129">
        <v>2786.69</v>
      </c>
      <c r="G31" s="205">
        <f t="shared" si="1"/>
        <v>107.36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</row>
    <row r="32" s="178" customFormat="1" ht="14.1" customHeight="1" spans="1:7">
      <c r="A32" s="198">
        <v>205</v>
      </c>
      <c r="B32" s="207" t="s">
        <v>102</v>
      </c>
      <c r="C32" s="132">
        <v>7505.7</v>
      </c>
      <c r="D32" s="132">
        <v>6226.35</v>
      </c>
      <c r="E32" s="132">
        <f t="shared" si="0"/>
        <v>82.95</v>
      </c>
      <c r="F32" s="132">
        <v>6871.06</v>
      </c>
      <c r="G32" s="200">
        <f t="shared" si="1"/>
        <v>90.62</v>
      </c>
    </row>
    <row r="33" s="180" customFormat="1" ht="14.1" customHeight="1" spans="1:195">
      <c r="A33" s="203">
        <v>20502</v>
      </c>
      <c r="B33" s="204" t="s">
        <v>395</v>
      </c>
      <c r="C33" s="129">
        <v>7505.7</v>
      </c>
      <c r="D33" s="129">
        <v>6226.35</v>
      </c>
      <c r="E33" s="129">
        <f t="shared" si="0"/>
        <v>82.95</v>
      </c>
      <c r="F33" s="129">
        <v>6871.06</v>
      </c>
      <c r="G33" s="205">
        <f t="shared" si="1"/>
        <v>90.62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</row>
    <row r="34" s="180" customFormat="1" ht="14.1" customHeight="1" spans="1:195">
      <c r="A34" s="203">
        <v>2050201</v>
      </c>
      <c r="B34" s="204" t="s">
        <v>396</v>
      </c>
      <c r="C34" s="129">
        <v>4215</v>
      </c>
      <c r="D34" s="129">
        <v>3938.56</v>
      </c>
      <c r="E34" s="129">
        <f t="shared" si="0"/>
        <v>93.44</v>
      </c>
      <c r="F34" s="129">
        <v>5440.45</v>
      </c>
      <c r="G34" s="205">
        <f t="shared" si="1"/>
        <v>72.39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</row>
    <row r="35" s="181" customFormat="1" ht="14.1" customHeight="1" spans="1:195">
      <c r="A35" s="203">
        <v>2050299</v>
      </c>
      <c r="B35" s="204" t="s">
        <v>397</v>
      </c>
      <c r="C35" s="129">
        <v>3290.7</v>
      </c>
      <c r="D35" s="129">
        <v>2287.79</v>
      </c>
      <c r="E35" s="129">
        <f t="shared" si="0"/>
        <v>69.52</v>
      </c>
      <c r="F35" s="129">
        <v>1430.61</v>
      </c>
      <c r="G35" s="205">
        <f t="shared" si="1"/>
        <v>159.92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</row>
    <row r="36" s="180" customFormat="1" ht="14.1" customHeight="1" spans="1:195">
      <c r="A36" s="198">
        <v>206</v>
      </c>
      <c r="B36" s="207" t="s">
        <v>125</v>
      </c>
      <c r="C36" s="132">
        <v>9672</v>
      </c>
      <c r="D36" s="132">
        <v>9096.26</v>
      </c>
      <c r="E36" s="132">
        <f t="shared" si="0"/>
        <v>94.05</v>
      </c>
      <c r="F36" s="132">
        <v>9188.84</v>
      </c>
      <c r="G36" s="200">
        <f t="shared" si="1"/>
        <v>98.99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</row>
    <row r="37" s="180" customFormat="1" ht="14.1" customHeight="1" spans="1:195">
      <c r="A37" s="208" t="s">
        <v>398</v>
      </c>
      <c r="B37" s="204" t="s">
        <v>399</v>
      </c>
      <c r="C37" s="129">
        <v>64</v>
      </c>
      <c r="D37" s="129">
        <v>36.04</v>
      </c>
      <c r="E37" s="129">
        <f t="shared" si="0"/>
        <v>56.31</v>
      </c>
      <c r="F37" s="129">
        <v>121.16</v>
      </c>
      <c r="G37" s="205">
        <f t="shared" si="1"/>
        <v>29.75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</row>
    <row r="38" s="180" customFormat="1" ht="14.1" customHeight="1" spans="1:195">
      <c r="A38" s="208" t="s">
        <v>400</v>
      </c>
      <c r="B38" s="204" t="s">
        <v>401</v>
      </c>
      <c r="C38" s="129">
        <v>64</v>
      </c>
      <c r="D38" s="129">
        <v>36.04</v>
      </c>
      <c r="E38" s="129">
        <f t="shared" si="0"/>
        <v>56.31</v>
      </c>
      <c r="F38" s="129">
        <v>121.16</v>
      </c>
      <c r="G38" s="205">
        <f t="shared" si="1"/>
        <v>29.75</v>
      </c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</row>
    <row r="39" s="178" customFormat="1" ht="14.1" customHeight="1" spans="1:7">
      <c r="A39" s="203">
        <v>20699</v>
      </c>
      <c r="B39" s="204" t="s">
        <v>137</v>
      </c>
      <c r="C39" s="129">
        <v>9608</v>
      </c>
      <c r="D39" s="129">
        <v>9060.22</v>
      </c>
      <c r="E39" s="129">
        <f t="shared" si="0"/>
        <v>94.3</v>
      </c>
      <c r="F39" s="129">
        <v>9067.68</v>
      </c>
      <c r="G39" s="205">
        <f t="shared" si="1"/>
        <v>99.92</v>
      </c>
    </row>
    <row r="40" s="181" customFormat="1" ht="14.1" customHeight="1" spans="1:195">
      <c r="A40" s="208" t="s">
        <v>402</v>
      </c>
      <c r="B40" s="204" t="s">
        <v>403</v>
      </c>
      <c r="C40" s="129">
        <v>9608</v>
      </c>
      <c r="D40" s="129">
        <v>9060.22</v>
      </c>
      <c r="E40" s="129">
        <f t="shared" si="0"/>
        <v>94.3</v>
      </c>
      <c r="F40" s="129">
        <v>9067.68</v>
      </c>
      <c r="G40" s="205">
        <f t="shared" si="1"/>
        <v>99.92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</row>
    <row r="41" s="180" customFormat="1" ht="14.1" customHeight="1" spans="1:195">
      <c r="A41" s="198">
        <v>207</v>
      </c>
      <c r="B41" s="207" t="s">
        <v>138</v>
      </c>
      <c r="C41" s="132">
        <v>1646.2</v>
      </c>
      <c r="D41" s="132">
        <v>1576.22</v>
      </c>
      <c r="E41" s="132">
        <f t="shared" si="0"/>
        <v>95.75</v>
      </c>
      <c r="F41" s="132">
        <v>1788.36</v>
      </c>
      <c r="G41" s="200">
        <f t="shared" si="1"/>
        <v>88.14</v>
      </c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</row>
    <row r="42" s="178" customFormat="1" ht="14.1" customHeight="1" spans="1:7">
      <c r="A42" s="203">
        <v>20701</v>
      </c>
      <c r="B42" s="204" t="s">
        <v>404</v>
      </c>
      <c r="C42" s="129">
        <v>1617.6</v>
      </c>
      <c r="D42" s="129">
        <v>1547.62</v>
      </c>
      <c r="E42" s="129">
        <f t="shared" si="0"/>
        <v>95.67</v>
      </c>
      <c r="F42" s="129">
        <v>1765.86</v>
      </c>
      <c r="G42" s="205">
        <f t="shared" si="1"/>
        <v>87.64</v>
      </c>
    </row>
    <row r="43" s="180" customFormat="1" ht="14.1" customHeight="1" spans="1:195">
      <c r="A43" s="203">
        <v>2070109</v>
      </c>
      <c r="B43" s="204" t="s">
        <v>405</v>
      </c>
      <c r="C43" s="129">
        <v>1617.6</v>
      </c>
      <c r="D43" s="129">
        <v>1547.62</v>
      </c>
      <c r="E43" s="129">
        <f t="shared" si="0"/>
        <v>95.67</v>
      </c>
      <c r="F43" s="129">
        <v>1765.86</v>
      </c>
      <c r="G43" s="205">
        <f t="shared" si="1"/>
        <v>87.64</v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</row>
    <row r="44" s="180" customFormat="1" ht="14.1" customHeight="1" spans="1:195">
      <c r="A44" s="203">
        <v>20799</v>
      </c>
      <c r="B44" s="204" t="s">
        <v>158</v>
      </c>
      <c r="C44" s="129">
        <v>28.6</v>
      </c>
      <c r="D44" s="129">
        <v>28.6</v>
      </c>
      <c r="E44" s="129">
        <f t="shared" si="0"/>
        <v>100</v>
      </c>
      <c r="F44" s="129">
        <v>22.5</v>
      </c>
      <c r="G44" s="205">
        <f t="shared" si="1"/>
        <v>127.11</v>
      </c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</row>
    <row r="45" s="181" customFormat="1" ht="14.1" customHeight="1" spans="1:195">
      <c r="A45" s="203">
        <v>2079999</v>
      </c>
      <c r="B45" s="204" t="s">
        <v>406</v>
      </c>
      <c r="C45" s="129">
        <v>28.6</v>
      </c>
      <c r="D45" s="129">
        <v>28.6</v>
      </c>
      <c r="E45" s="129">
        <f t="shared" si="0"/>
        <v>100</v>
      </c>
      <c r="F45" s="129">
        <v>22.5</v>
      </c>
      <c r="G45" s="205">
        <f t="shared" si="1"/>
        <v>127.11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</row>
    <row r="46" s="180" customFormat="1" ht="14.1" customHeight="1" spans="1:195">
      <c r="A46" s="198">
        <v>208</v>
      </c>
      <c r="B46" s="207" t="s">
        <v>159</v>
      </c>
      <c r="C46" s="132">
        <v>8827.92</v>
      </c>
      <c r="D46" s="132">
        <v>6867.62</v>
      </c>
      <c r="E46" s="132">
        <f t="shared" si="0"/>
        <v>77.79</v>
      </c>
      <c r="F46" s="132">
        <v>8196.79</v>
      </c>
      <c r="G46" s="200">
        <f t="shared" si="1"/>
        <v>83.78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</row>
    <row r="47" s="180" customFormat="1" ht="14.1" customHeight="1" spans="1:195">
      <c r="A47" s="203">
        <v>20801</v>
      </c>
      <c r="B47" s="209" t="s">
        <v>407</v>
      </c>
      <c r="C47" s="129">
        <v>526.5</v>
      </c>
      <c r="D47" s="129">
        <v>377.95</v>
      </c>
      <c r="E47" s="129">
        <f t="shared" si="0"/>
        <v>71.79</v>
      </c>
      <c r="F47" s="129">
        <v>468.5</v>
      </c>
      <c r="G47" s="205">
        <f t="shared" si="1"/>
        <v>80.67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</row>
    <row r="48" s="180" customFormat="1" ht="14.1" customHeight="1" spans="1:195">
      <c r="A48" s="203">
        <v>2080199</v>
      </c>
      <c r="B48" s="209" t="s">
        <v>408</v>
      </c>
      <c r="C48" s="129">
        <v>526.5</v>
      </c>
      <c r="D48" s="129">
        <v>377.95</v>
      </c>
      <c r="E48" s="129">
        <f t="shared" si="0"/>
        <v>71.79</v>
      </c>
      <c r="F48" s="129">
        <v>468.5</v>
      </c>
      <c r="G48" s="205">
        <f t="shared" si="1"/>
        <v>80.67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</row>
    <row r="49" s="180" customFormat="1" ht="14.1" customHeight="1" spans="1:195">
      <c r="A49" s="203">
        <v>20802</v>
      </c>
      <c r="B49" s="209" t="s">
        <v>409</v>
      </c>
      <c r="C49" s="129">
        <v>2816.84</v>
      </c>
      <c r="D49" s="129">
        <v>1972.39</v>
      </c>
      <c r="E49" s="129">
        <f t="shared" si="0"/>
        <v>70.02</v>
      </c>
      <c r="F49" s="129">
        <v>2941.54</v>
      </c>
      <c r="G49" s="205">
        <f t="shared" si="1"/>
        <v>67.05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</row>
    <row r="50" s="180" customFormat="1" ht="14.1" customHeight="1" spans="1:195">
      <c r="A50" s="203">
        <v>2080299</v>
      </c>
      <c r="B50" s="209" t="s">
        <v>410</v>
      </c>
      <c r="C50" s="129">
        <v>2816.84</v>
      </c>
      <c r="D50" s="129">
        <v>1972.39</v>
      </c>
      <c r="E50" s="129">
        <f t="shared" si="0"/>
        <v>70.02</v>
      </c>
      <c r="F50" s="129">
        <v>2941.54</v>
      </c>
      <c r="G50" s="205">
        <f t="shared" si="1"/>
        <v>67.05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</row>
    <row r="51" s="180" customFormat="1" ht="14.1" customHeight="1" spans="1:195">
      <c r="A51" s="203">
        <v>20805</v>
      </c>
      <c r="B51" s="209" t="s">
        <v>411</v>
      </c>
      <c r="C51" s="129">
        <v>1775.65</v>
      </c>
      <c r="D51" s="129">
        <v>1779.59</v>
      </c>
      <c r="E51" s="129">
        <f t="shared" si="0"/>
        <v>100.22</v>
      </c>
      <c r="F51" s="129">
        <v>1917.27</v>
      </c>
      <c r="G51" s="205">
        <f t="shared" si="1"/>
        <v>92.82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</row>
    <row r="52" s="180" customFormat="1" ht="14.1" customHeight="1" spans="1:195">
      <c r="A52" s="203">
        <v>2080501</v>
      </c>
      <c r="B52" s="209" t="s">
        <v>412</v>
      </c>
      <c r="C52" s="129">
        <v>358.61</v>
      </c>
      <c r="D52" s="129">
        <v>385.41</v>
      </c>
      <c r="E52" s="129">
        <f t="shared" si="0"/>
        <v>107.47</v>
      </c>
      <c r="F52" s="129">
        <v>368.01</v>
      </c>
      <c r="G52" s="205">
        <f t="shared" si="1"/>
        <v>104.73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</row>
    <row r="53" s="180" customFormat="1" ht="14.1" customHeight="1" spans="1:195">
      <c r="A53" s="203">
        <v>2080502</v>
      </c>
      <c r="B53" s="209" t="s">
        <v>413</v>
      </c>
      <c r="C53" s="129">
        <v>160.63</v>
      </c>
      <c r="D53" s="129">
        <v>166.3</v>
      </c>
      <c r="E53" s="129">
        <f t="shared" si="0"/>
        <v>103.53</v>
      </c>
      <c r="F53" s="129">
        <v>129.98</v>
      </c>
      <c r="G53" s="205">
        <f t="shared" si="1"/>
        <v>127.94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</row>
    <row r="54" s="180" customFormat="1" ht="14.1" customHeight="1" spans="1:195">
      <c r="A54" s="203">
        <v>2080505</v>
      </c>
      <c r="B54" s="209" t="s">
        <v>414</v>
      </c>
      <c r="C54" s="129">
        <v>837.65</v>
      </c>
      <c r="D54" s="129">
        <v>824.14</v>
      </c>
      <c r="E54" s="129">
        <f t="shared" si="0"/>
        <v>98.39</v>
      </c>
      <c r="F54" s="129">
        <v>1007.22</v>
      </c>
      <c r="G54" s="205">
        <f t="shared" si="1"/>
        <v>81.82</v>
      </c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</row>
    <row r="55" s="180" customFormat="1" ht="14.1" customHeight="1" spans="1:195">
      <c r="A55" s="203">
        <v>2080506</v>
      </c>
      <c r="B55" s="209" t="s">
        <v>415</v>
      </c>
      <c r="C55" s="129">
        <v>418.76</v>
      </c>
      <c r="D55" s="129">
        <v>403.74</v>
      </c>
      <c r="E55" s="129">
        <f t="shared" si="0"/>
        <v>96.41</v>
      </c>
      <c r="F55" s="129">
        <v>412.06</v>
      </c>
      <c r="G55" s="205">
        <f t="shared" si="1"/>
        <v>97.98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</row>
    <row r="56" s="180" customFormat="1" ht="14.1" customHeight="1" spans="1:195">
      <c r="A56" s="203">
        <v>20807</v>
      </c>
      <c r="B56" s="209" t="s">
        <v>416</v>
      </c>
      <c r="C56" s="129">
        <v>1414.39</v>
      </c>
      <c r="D56" s="129">
        <v>801.08</v>
      </c>
      <c r="E56" s="129">
        <f t="shared" si="0"/>
        <v>56.64</v>
      </c>
      <c r="F56" s="129">
        <v>1329.53</v>
      </c>
      <c r="G56" s="205">
        <f t="shared" si="1"/>
        <v>60.25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</row>
    <row r="57" s="180" customFormat="1" ht="14.1" customHeight="1" spans="1:195">
      <c r="A57" s="203">
        <v>2080705</v>
      </c>
      <c r="B57" s="209" t="s">
        <v>417</v>
      </c>
      <c r="C57" s="129">
        <v>838.9</v>
      </c>
      <c r="D57" s="129">
        <v>478.15</v>
      </c>
      <c r="E57" s="129">
        <f t="shared" si="0"/>
        <v>57</v>
      </c>
      <c r="F57" s="129">
        <v>804.68</v>
      </c>
      <c r="G57" s="205">
        <f t="shared" si="1"/>
        <v>59.42</v>
      </c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</row>
    <row r="58" s="180" customFormat="1" ht="14.1" customHeight="1" spans="1:195">
      <c r="A58" s="203">
        <v>2080799</v>
      </c>
      <c r="B58" s="209" t="s">
        <v>418</v>
      </c>
      <c r="C58" s="129">
        <v>575.49</v>
      </c>
      <c r="D58" s="129">
        <v>322.93</v>
      </c>
      <c r="E58" s="129">
        <f t="shared" si="0"/>
        <v>56.11</v>
      </c>
      <c r="F58" s="129">
        <v>524.85</v>
      </c>
      <c r="G58" s="205">
        <f t="shared" si="1"/>
        <v>61.53</v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</row>
    <row r="59" s="180" customFormat="1" ht="14.1" customHeight="1" spans="1:195">
      <c r="A59" s="203">
        <v>20808</v>
      </c>
      <c r="B59" s="204" t="s">
        <v>419</v>
      </c>
      <c r="C59" s="129">
        <v>246.5</v>
      </c>
      <c r="D59" s="129">
        <v>210.07</v>
      </c>
      <c r="E59" s="129">
        <f t="shared" si="0"/>
        <v>85.22</v>
      </c>
      <c r="F59" s="129">
        <v>259.54</v>
      </c>
      <c r="G59" s="205">
        <f t="shared" si="1"/>
        <v>80.94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</row>
    <row r="60" s="180" customFormat="1" ht="14.1" customHeight="1" spans="1:195">
      <c r="A60" s="203">
        <v>2080899</v>
      </c>
      <c r="B60" s="204" t="s">
        <v>420</v>
      </c>
      <c r="C60" s="129">
        <v>246.5</v>
      </c>
      <c r="D60" s="129">
        <v>210.07</v>
      </c>
      <c r="E60" s="129">
        <f t="shared" si="0"/>
        <v>85.22</v>
      </c>
      <c r="F60" s="129">
        <v>259.54</v>
      </c>
      <c r="G60" s="205">
        <f t="shared" si="1"/>
        <v>80.94</v>
      </c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</row>
    <row r="61" s="180" customFormat="1" ht="14.1" customHeight="1" spans="1:195">
      <c r="A61" s="203">
        <v>20810</v>
      </c>
      <c r="B61" s="204" t="s">
        <v>421</v>
      </c>
      <c r="C61" s="129"/>
      <c r="D61" s="129"/>
      <c r="E61" s="129"/>
      <c r="F61" s="129">
        <v>124.89</v>
      </c>
      <c r="G61" s="205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</row>
    <row r="62" s="180" customFormat="1" ht="14.1" customHeight="1" spans="1:195">
      <c r="A62" s="203">
        <v>2081004</v>
      </c>
      <c r="B62" s="204" t="s">
        <v>422</v>
      </c>
      <c r="C62" s="129"/>
      <c r="D62" s="129"/>
      <c r="E62" s="129"/>
      <c r="F62" s="129">
        <v>124.89</v>
      </c>
      <c r="G62" s="205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</row>
    <row r="63" s="180" customFormat="1" ht="14.1" customHeight="1" spans="1:195">
      <c r="A63" s="203">
        <v>20811</v>
      </c>
      <c r="B63" s="204" t="s">
        <v>423</v>
      </c>
      <c r="C63" s="129">
        <v>292.25</v>
      </c>
      <c r="D63" s="129">
        <v>264.04</v>
      </c>
      <c r="E63" s="129">
        <f t="shared" ref="E63:E69" si="2">IF(C63=0,"",D63/C63*100)</f>
        <v>90.35</v>
      </c>
      <c r="F63" s="129">
        <v>263.81</v>
      </c>
      <c r="G63" s="205">
        <f t="shared" ref="G63:G69" si="3">IF(F63=0,"",D63/F63*100)</f>
        <v>100.09</v>
      </c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</row>
    <row r="64" s="180" customFormat="1" ht="14.1" customHeight="1" spans="1:195">
      <c r="A64" s="203">
        <v>2081199</v>
      </c>
      <c r="B64" s="204" t="s">
        <v>424</v>
      </c>
      <c r="C64" s="129">
        <v>292.25</v>
      </c>
      <c r="D64" s="129">
        <v>264.04</v>
      </c>
      <c r="E64" s="129">
        <f t="shared" si="2"/>
        <v>90.35</v>
      </c>
      <c r="F64" s="129">
        <v>263.81</v>
      </c>
      <c r="G64" s="205">
        <f t="shared" si="3"/>
        <v>100.09</v>
      </c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</row>
    <row r="65" s="181" customFormat="1" ht="14.1" customHeight="1" spans="1:195">
      <c r="A65" s="203">
        <v>20825</v>
      </c>
      <c r="B65" s="204" t="s">
        <v>425</v>
      </c>
      <c r="C65" s="129">
        <v>512</v>
      </c>
      <c r="D65" s="129">
        <v>474.83</v>
      </c>
      <c r="E65" s="129">
        <f t="shared" si="2"/>
        <v>92.74</v>
      </c>
      <c r="F65" s="129">
        <v>38.99</v>
      </c>
      <c r="G65" s="205">
        <f t="shared" si="3"/>
        <v>1217.83</v>
      </c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</row>
    <row r="66" s="180" customFormat="1" ht="14.1" customHeight="1" spans="1:195">
      <c r="A66" s="203">
        <v>2082501</v>
      </c>
      <c r="B66" s="204" t="s">
        <v>426</v>
      </c>
      <c r="C66" s="129">
        <v>300</v>
      </c>
      <c r="D66" s="129">
        <v>278.86</v>
      </c>
      <c r="E66" s="129">
        <f t="shared" si="2"/>
        <v>92.95</v>
      </c>
      <c r="F66" s="129">
        <v>38.99</v>
      </c>
      <c r="G66" s="205">
        <f t="shared" si="3"/>
        <v>715.21</v>
      </c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</row>
    <row r="67" s="180" customFormat="1" ht="14.1" customHeight="1" spans="1:195">
      <c r="A67" s="203">
        <v>2082502</v>
      </c>
      <c r="B67" s="204" t="s">
        <v>427</v>
      </c>
      <c r="C67" s="129">
        <v>212</v>
      </c>
      <c r="D67" s="129">
        <v>195.97</v>
      </c>
      <c r="E67" s="129">
        <f t="shared" si="2"/>
        <v>92.44</v>
      </c>
      <c r="F67" s="129"/>
      <c r="G67" s="205" t="str">
        <f t="shared" si="3"/>
        <v/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</row>
    <row r="68" s="180" customFormat="1" ht="14.1" customHeight="1" spans="1:195">
      <c r="A68" s="203">
        <v>20899</v>
      </c>
      <c r="B68" s="204" t="s">
        <v>228</v>
      </c>
      <c r="C68" s="129">
        <v>1243.8</v>
      </c>
      <c r="D68" s="129">
        <v>987.67</v>
      </c>
      <c r="E68" s="129">
        <f t="shared" si="2"/>
        <v>79.41</v>
      </c>
      <c r="F68" s="129">
        <v>852.71</v>
      </c>
      <c r="G68" s="205">
        <f t="shared" si="3"/>
        <v>115.83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</row>
    <row r="69" s="180" customFormat="1" ht="14.1" customHeight="1" spans="1:195">
      <c r="A69" s="203">
        <v>2089901</v>
      </c>
      <c r="B69" s="204" t="s">
        <v>428</v>
      </c>
      <c r="C69" s="129">
        <v>1243.8</v>
      </c>
      <c r="D69" s="129">
        <v>987.67</v>
      </c>
      <c r="E69" s="129">
        <f t="shared" si="2"/>
        <v>79.41</v>
      </c>
      <c r="F69" s="129">
        <v>852.71</v>
      </c>
      <c r="G69" s="205">
        <f t="shared" si="3"/>
        <v>115.83</v>
      </c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</row>
    <row r="70" s="178" customFormat="1" ht="14.1" customHeight="1" spans="1:7">
      <c r="A70" s="198">
        <v>210</v>
      </c>
      <c r="B70" s="207" t="s">
        <v>229</v>
      </c>
      <c r="C70" s="132">
        <v>12110.45</v>
      </c>
      <c r="D70" s="132">
        <v>11025.02</v>
      </c>
      <c r="E70" s="132">
        <f t="shared" ref="E70:E104" si="4">IF(C70=0,"",D70/C70*100)</f>
        <v>91.04</v>
      </c>
      <c r="F70" s="132">
        <v>8025.08</v>
      </c>
      <c r="G70" s="200">
        <f t="shared" ref="G70:G104" si="5">IF(F70=0,"",D70/F70*100)</f>
        <v>137.38</v>
      </c>
    </row>
    <row r="71" s="180" customFormat="1" ht="14.1" customHeight="1" spans="1:195">
      <c r="A71" s="203">
        <v>21004</v>
      </c>
      <c r="B71" s="204" t="s">
        <v>429</v>
      </c>
      <c r="C71" s="129">
        <v>10437.52</v>
      </c>
      <c r="D71" s="129">
        <v>9673.17</v>
      </c>
      <c r="E71" s="129">
        <f t="shared" si="4"/>
        <v>92.68</v>
      </c>
      <c r="F71" s="129">
        <v>6521.69</v>
      </c>
      <c r="G71" s="205">
        <f t="shared" si="5"/>
        <v>148.32</v>
      </c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</row>
    <row r="72" s="180" customFormat="1" ht="14.1" customHeight="1" spans="1:195">
      <c r="A72" s="203">
        <v>2100408</v>
      </c>
      <c r="B72" s="204" t="s">
        <v>430</v>
      </c>
      <c r="C72" s="129">
        <v>6430</v>
      </c>
      <c r="D72" s="129">
        <v>5330</v>
      </c>
      <c r="E72" s="129">
        <f t="shared" si="4"/>
        <v>82.89</v>
      </c>
      <c r="F72" s="129">
        <v>5306</v>
      </c>
      <c r="G72" s="205">
        <f t="shared" si="5"/>
        <v>100.45</v>
      </c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</row>
    <row r="73" s="180" customFormat="1" ht="14.1" customHeight="1" spans="1:195">
      <c r="A73" s="203">
        <v>2100499</v>
      </c>
      <c r="B73" s="204" t="s">
        <v>431</v>
      </c>
      <c r="C73" s="129">
        <v>4007.52</v>
      </c>
      <c r="D73" s="129">
        <v>4343.17</v>
      </c>
      <c r="E73" s="129">
        <f t="shared" si="4"/>
        <v>108.38</v>
      </c>
      <c r="F73" s="129">
        <v>1215.69</v>
      </c>
      <c r="G73" s="205">
        <f t="shared" si="5"/>
        <v>357.26</v>
      </c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</row>
    <row r="74" s="181" customFormat="1" ht="14.1" customHeight="1" spans="1:195">
      <c r="A74" s="203">
        <v>21007</v>
      </c>
      <c r="B74" s="204" t="s">
        <v>432</v>
      </c>
      <c r="C74" s="129">
        <v>908.4</v>
      </c>
      <c r="D74" s="129">
        <v>741.15</v>
      </c>
      <c r="E74" s="129">
        <f t="shared" si="4"/>
        <v>81.59</v>
      </c>
      <c r="F74" s="129">
        <v>857.47</v>
      </c>
      <c r="G74" s="205">
        <f t="shared" si="5"/>
        <v>86.43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</row>
    <row r="75" s="180" customFormat="1" ht="14.1" customHeight="1" spans="1:195">
      <c r="A75" s="203">
        <v>2100799</v>
      </c>
      <c r="B75" s="209" t="s">
        <v>433</v>
      </c>
      <c r="C75" s="129">
        <v>908.4</v>
      </c>
      <c r="D75" s="129">
        <v>741.15</v>
      </c>
      <c r="E75" s="129">
        <f t="shared" si="4"/>
        <v>81.59</v>
      </c>
      <c r="F75" s="129">
        <v>857.47</v>
      </c>
      <c r="G75" s="205">
        <f t="shared" si="5"/>
        <v>86.43</v>
      </c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</row>
    <row r="76" s="180" customFormat="1" ht="14.1" customHeight="1" spans="1:195">
      <c r="A76" s="203">
        <v>21011</v>
      </c>
      <c r="B76" s="209" t="s">
        <v>434</v>
      </c>
      <c r="C76" s="129">
        <v>764.53</v>
      </c>
      <c r="D76" s="129">
        <v>610.69</v>
      </c>
      <c r="E76" s="129">
        <f t="shared" si="4"/>
        <v>79.88</v>
      </c>
      <c r="F76" s="129">
        <v>645.92</v>
      </c>
      <c r="G76" s="205">
        <f t="shared" si="5"/>
        <v>94.55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</row>
    <row r="77" s="180" customFormat="1" ht="14.1" customHeight="1" spans="1:195">
      <c r="A77" s="203">
        <v>2101101</v>
      </c>
      <c r="B77" s="209" t="s">
        <v>435</v>
      </c>
      <c r="C77" s="129">
        <v>477.61</v>
      </c>
      <c r="D77" s="129">
        <v>359.58</v>
      </c>
      <c r="E77" s="129">
        <f t="shared" si="4"/>
        <v>75.29</v>
      </c>
      <c r="F77" s="129">
        <v>398.04</v>
      </c>
      <c r="G77" s="205">
        <f t="shared" si="5"/>
        <v>90.34</v>
      </c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</row>
    <row r="78" s="180" customFormat="1" ht="14.1" customHeight="1" spans="1:195">
      <c r="A78" s="203">
        <v>2101102</v>
      </c>
      <c r="B78" s="209" t="s">
        <v>436</v>
      </c>
      <c r="C78" s="129">
        <v>286.92</v>
      </c>
      <c r="D78" s="129">
        <v>251.11</v>
      </c>
      <c r="E78" s="129">
        <f t="shared" si="4"/>
        <v>87.52</v>
      </c>
      <c r="F78" s="129">
        <v>247.88</v>
      </c>
      <c r="G78" s="205">
        <f t="shared" si="5"/>
        <v>101.3</v>
      </c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</row>
    <row r="79" s="178" customFormat="1" ht="14.1" customHeight="1" spans="1:7">
      <c r="A79" s="198">
        <v>212</v>
      </c>
      <c r="B79" s="206" t="s">
        <v>266</v>
      </c>
      <c r="C79" s="132">
        <v>57903.78</v>
      </c>
      <c r="D79" s="132">
        <v>50640.75</v>
      </c>
      <c r="E79" s="132">
        <f t="shared" si="4"/>
        <v>87.46</v>
      </c>
      <c r="F79" s="132">
        <v>51410.27</v>
      </c>
      <c r="G79" s="200">
        <f t="shared" si="5"/>
        <v>98.5</v>
      </c>
    </row>
    <row r="80" s="178" customFormat="1" ht="14.1" customHeight="1" spans="1:7">
      <c r="A80" s="203">
        <v>21201</v>
      </c>
      <c r="B80" s="209" t="s">
        <v>437</v>
      </c>
      <c r="C80" s="129">
        <v>17357.28</v>
      </c>
      <c r="D80" s="129">
        <v>14393.74</v>
      </c>
      <c r="E80" s="129">
        <f t="shared" si="4"/>
        <v>82.93</v>
      </c>
      <c r="F80" s="129">
        <v>7563.95</v>
      </c>
      <c r="G80" s="205">
        <f t="shared" si="5"/>
        <v>190.29</v>
      </c>
    </row>
    <row r="81" s="178" customFormat="1" ht="14.1" customHeight="1" spans="1:7">
      <c r="A81" s="203">
        <v>2120199</v>
      </c>
      <c r="B81" s="209" t="s">
        <v>438</v>
      </c>
      <c r="C81" s="129">
        <v>17357.28</v>
      </c>
      <c r="D81" s="129">
        <v>14393.74</v>
      </c>
      <c r="E81" s="129">
        <f t="shared" si="4"/>
        <v>82.93</v>
      </c>
      <c r="F81" s="129">
        <v>7563.95</v>
      </c>
      <c r="G81" s="205">
        <f t="shared" si="5"/>
        <v>190.29</v>
      </c>
    </row>
    <row r="82" s="178" customFormat="1" ht="14.1" customHeight="1" spans="1:7">
      <c r="A82" s="203">
        <v>21203</v>
      </c>
      <c r="B82" s="209" t="s">
        <v>439</v>
      </c>
      <c r="C82" s="129">
        <v>406.5</v>
      </c>
      <c r="D82" s="129">
        <v>697.38</v>
      </c>
      <c r="E82" s="129">
        <f t="shared" si="4"/>
        <v>171.56</v>
      </c>
      <c r="F82" s="129">
        <v>955.76</v>
      </c>
      <c r="G82" s="205">
        <f t="shared" si="5"/>
        <v>72.97</v>
      </c>
    </row>
    <row r="83" s="179" customFormat="1" ht="14.1" customHeight="1" spans="1:7">
      <c r="A83" s="203">
        <v>2120399</v>
      </c>
      <c r="B83" s="209" t="s">
        <v>440</v>
      </c>
      <c r="C83" s="129">
        <v>406.5</v>
      </c>
      <c r="D83" s="129">
        <v>697.38</v>
      </c>
      <c r="E83" s="129">
        <f t="shared" si="4"/>
        <v>171.56</v>
      </c>
      <c r="F83" s="129">
        <v>955.76</v>
      </c>
      <c r="G83" s="205">
        <f t="shared" si="5"/>
        <v>72.97</v>
      </c>
    </row>
    <row r="84" s="178" customFormat="1" ht="14.1" customHeight="1" spans="1:7">
      <c r="A84" s="203">
        <v>21205</v>
      </c>
      <c r="B84" s="209" t="s">
        <v>278</v>
      </c>
      <c r="C84" s="129">
        <v>5933.88</v>
      </c>
      <c r="D84" s="129">
        <v>5336.77</v>
      </c>
      <c r="E84" s="129">
        <f t="shared" si="4"/>
        <v>89.94</v>
      </c>
      <c r="F84" s="129">
        <v>7272.57</v>
      </c>
      <c r="G84" s="205">
        <f t="shared" si="5"/>
        <v>73.38</v>
      </c>
    </row>
    <row r="85" s="178" customFormat="1" ht="14.1" customHeight="1" spans="1:7">
      <c r="A85" s="203">
        <v>2120501</v>
      </c>
      <c r="B85" s="209" t="s">
        <v>441</v>
      </c>
      <c r="C85" s="129">
        <v>5933.88</v>
      </c>
      <c r="D85" s="129">
        <v>5336.77</v>
      </c>
      <c r="E85" s="129">
        <f t="shared" si="4"/>
        <v>89.94</v>
      </c>
      <c r="F85" s="129">
        <v>7272.57</v>
      </c>
      <c r="G85" s="205">
        <f t="shared" si="5"/>
        <v>73.38</v>
      </c>
    </row>
    <row r="86" s="179" customFormat="1" ht="14.1" customHeight="1" spans="1:7">
      <c r="A86" s="203">
        <v>21299</v>
      </c>
      <c r="B86" s="209" t="s">
        <v>282</v>
      </c>
      <c r="C86" s="129">
        <v>34206.12</v>
      </c>
      <c r="D86" s="129">
        <v>30212.86</v>
      </c>
      <c r="E86" s="129">
        <f t="shared" si="4"/>
        <v>88.33</v>
      </c>
      <c r="F86" s="129">
        <v>35617.99</v>
      </c>
      <c r="G86" s="205">
        <f t="shared" si="5"/>
        <v>84.82</v>
      </c>
    </row>
    <row r="87" s="178" customFormat="1" ht="14.1" customHeight="1" spans="1:7">
      <c r="A87" s="203">
        <v>2129901</v>
      </c>
      <c r="B87" s="209" t="s">
        <v>442</v>
      </c>
      <c r="C87" s="129">
        <v>34206.12</v>
      </c>
      <c r="D87" s="129">
        <v>30212.86</v>
      </c>
      <c r="E87" s="129">
        <f t="shared" si="4"/>
        <v>88.33</v>
      </c>
      <c r="F87" s="129">
        <v>35617.99</v>
      </c>
      <c r="G87" s="205">
        <f t="shared" si="5"/>
        <v>84.82</v>
      </c>
    </row>
    <row r="88" s="178" customFormat="1" ht="14.1" customHeight="1" spans="1:7">
      <c r="A88" s="198">
        <v>213</v>
      </c>
      <c r="B88" s="206" t="s">
        <v>283</v>
      </c>
      <c r="C88" s="132">
        <v>984.7</v>
      </c>
      <c r="D88" s="132">
        <v>776.12</v>
      </c>
      <c r="E88" s="132">
        <f t="shared" si="4"/>
        <v>78.82</v>
      </c>
      <c r="F88" s="132">
        <v>1132.98</v>
      </c>
      <c r="G88" s="200">
        <f t="shared" si="5"/>
        <v>68.5</v>
      </c>
    </row>
    <row r="89" s="179" customFormat="1" ht="14.1" customHeight="1" spans="1:7">
      <c r="A89" s="203">
        <v>21399</v>
      </c>
      <c r="B89" s="209" t="s">
        <v>314</v>
      </c>
      <c r="C89" s="129">
        <v>984.7</v>
      </c>
      <c r="D89" s="129">
        <v>776.12</v>
      </c>
      <c r="E89" s="129">
        <f t="shared" si="4"/>
        <v>78.82</v>
      </c>
      <c r="F89" s="129">
        <v>1132.98</v>
      </c>
      <c r="G89" s="205">
        <f t="shared" si="5"/>
        <v>68.5</v>
      </c>
    </row>
    <row r="90" s="178" customFormat="1" ht="14.1" customHeight="1" spans="1:7">
      <c r="A90" s="203">
        <v>2139999</v>
      </c>
      <c r="B90" s="209" t="s">
        <v>443</v>
      </c>
      <c r="C90" s="129">
        <v>984.7</v>
      </c>
      <c r="D90" s="129">
        <v>776.12</v>
      </c>
      <c r="E90" s="129">
        <f t="shared" si="4"/>
        <v>78.82</v>
      </c>
      <c r="F90" s="129">
        <v>1132.98</v>
      </c>
      <c r="G90" s="205">
        <f t="shared" si="5"/>
        <v>68.5</v>
      </c>
    </row>
    <row r="91" s="178" customFormat="1" ht="14.1" customHeight="1" spans="1:7">
      <c r="A91" s="198">
        <v>215</v>
      </c>
      <c r="B91" s="206" t="s">
        <v>315</v>
      </c>
      <c r="C91" s="132">
        <v>11832.5</v>
      </c>
      <c r="D91" s="132">
        <v>10593.89</v>
      </c>
      <c r="E91" s="132">
        <f t="shared" si="4"/>
        <v>89.53</v>
      </c>
      <c r="F91" s="132">
        <v>8756.39</v>
      </c>
      <c r="G91" s="200">
        <f t="shared" si="5"/>
        <v>120.98</v>
      </c>
    </row>
    <row r="92" s="178" customFormat="1" ht="14.1" customHeight="1" spans="1:7">
      <c r="A92" s="203">
        <v>21508</v>
      </c>
      <c r="B92" s="209" t="s">
        <v>444</v>
      </c>
      <c r="C92" s="129">
        <v>11832.5</v>
      </c>
      <c r="D92" s="129">
        <v>10593.89</v>
      </c>
      <c r="E92" s="129">
        <f t="shared" si="4"/>
        <v>89.53</v>
      </c>
      <c r="F92" s="129">
        <v>8756.39</v>
      </c>
      <c r="G92" s="205">
        <f t="shared" si="5"/>
        <v>120.98</v>
      </c>
    </row>
    <row r="93" s="178" customFormat="1" ht="14.1" customHeight="1" spans="1:7">
      <c r="A93" s="203">
        <v>2150805</v>
      </c>
      <c r="B93" s="209" t="s">
        <v>445</v>
      </c>
      <c r="C93" s="129">
        <v>11832.5</v>
      </c>
      <c r="D93" s="129">
        <v>10593.89</v>
      </c>
      <c r="E93" s="129">
        <f t="shared" si="4"/>
        <v>89.53</v>
      </c>
      <c r="F93" s="129">
        <v>8756.39</v>
      </c>
      <c r="G93" s="205">
        <f t="shared" si="5"/>
        <v>120.98</v>
      </c>
    </row>
    <row r="94" s="178" customFormat="1" ht="14.1" customHeight="1" spans="1:7">
      <c r="A94" s="198">
        <v>224</v>
      </c>
      <c r="B94" s="206" t="s">
        <v>332</v>
      </c>
      <c r="C94" s="132">
        <v>1911.55</v>
      </c>
      <c r="D94" s="132">
        <v>1705.3</v>
      </c>
      <c r="E94" s="132">
        <f t="shared" si="4"/>
        <v>89.21</v>
      </c>
      <c r="F94" s="132">
        <v>1463.43</v>
      </c>
      <c r="G94" s="200">
        <f t="shared" si="5"/>
        <v>116.53</v>
      </c>
    </row>
    <row r="95" s="179" customFormat="1" ht="14.1" customHeight="1" spans="1:7">
      <c r="A95" s="203">
        <v>22401</v>
      </c>
      <c r="B95" s="209" t="s">
        <v>446</v>
      </c>
      <c r="C95" s="129">
        <v>1110.75</v>
      </c>
      <c r="D95" s="129">
        <v>935.98</v>
      </c>
      <c r="E95" s="129">
        <f t="shared" si="4"/>
        <v>84.27</v>
      </c>
      <c r="F95" s="129">
        <v>706.55</v>
      </c>
      <c r="G95" s="205">
        <f t="shared" si="5"/>
        <v>132.47</v>
      </c>
    </row>
    <row r="96" s="178" customFormat="1" ht="14.1" customHeight="1" spans="1:7">
      <c r="A96" s="203">
        <v>2240106</v>
      </c>
      <c r="B96" s="209" t="s">
        <v>447</v>
      </c>
      <c r="C96" s="129">
        <v>1065.15</v>
      </c>
      <c r="D96" s="129">
        <v>890.5</v>
      </c>
      <c r="E96" s="129">
        <f t="shared" si="4"/>
        <v>83.6</v>
      </c>
      <c r="F96" s="129">
        <v>706.55</v>
      </c>
      <c r="G96" s="205">
        <f t="shared" si="5"/>
        <v>126.03</v>
      </c>
    </row>
    <row r="97" s="179" customFormat="1" ht="14.1" customHeight="1" spans="1:7">
      <c r="A97" s="203">
        <v>2240199</v>
      </c>
      <c r="B97" s="209" t="s">
        <v>448</v>
      </c>
      <c r="C97" s="129">
        <v>45.6</v>
      </c>
      <c r="D97" s="129">
        <v>45.48</v>
      </c>
      <c r="E97" s="129">
        <f t="shared" si="4"/>
        <v>99.74</v>
      </c>
      <c r="F97" s="129"/>
      <c r="G97" s="205" t="str">
        <f t="shared" si="5"/>
        <v/>
      </c>
    </row>
    <row r="98" s="180" customFormat="1" ht="14.1" customHeight="1" spans="1:195">
      <c r="A98" s="203">
        <v>22402</v>
      </c>
      <c r="B98" s="209" t="s">
        <v>449</v>
      </c>
      <c r="C98" s="129">
        <v>800.8</v>
      </c>
      <c r="D98" s="129">
        <v>769.32</v>
      </c>
      <c r="E98" s="129">
        <f t="shared" si="4"/>
        <v>96.07</v>
      </c>
      <c r="F98" s="129">
        <v>756.88</v>
      </c>
      <c r="G98" s="205">
        <f t="shared" si="5"/>
        <v>101.64</v>
      </c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</row>
    <row r="99" s="180" customFormat="1" ht="14.1" customHeight="1" spans="1:195">
      <c r="A99" s="203">
        <v>2240299</v>
      </c>
      <c r="B99" s="209" t="s">
        <v>450</v>
      </c>
      <c r="C99" s="129">
        <v>800.8</v>
      </c>
      <c r="D99" s="129">
        <v>769.32</v>
      </c>
      <c r="E99" s="129">
        <f t="shared" si="4"/>
        <v>96.07</v>
      </c>
      <c r="F99" s="129">
        <v>756.88</v>
      </c>
      <c r="G99" s="205">
        <f t="shared" si="5"/>
        <v>101.64</v>
      </c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</row>
    <row r="100" ht="14.1" customHeight="1" spans="1:7">
      <c r="A100" s="198">
        <v>227</v>
      </c>
      <c r="B100" s="206" t="s">
        <v>343</v>
      </c>
      <c r="C100" s="132">
        <v>2478.8</v>
      </c>
      <c r="D100" s="132"/>
      <c r="E100" s="132">
        <f t="shared" si="4"/>
        <v>0</v>
      </c>
      <c r="F100" s="132"/>
      <c r="G100" s="200" t="str">
        <f t="shared" si="5"/>
        <v/>
      </c>
    </row>
    <row r="101" ht="14.1" customHeight="1" spans="1:7">
      <c r="A101" s="203">
        <v>22700</v>
      </c>
      <c r="B101" s="209" t="s">
        <v>371</v>
      </c>
      <c r="C101" s="129">
        <v>2478.8</v>
      </c>
      <c r="D101" s="129"/>
      <c r="E101" s="129">
        <f t="shared" si="4"/>
        <v>0</v>
      </c>
      <c r="F101" s="129"/>
      <c r="G101" s="205" t="str">
        <f t="shared" si="5"/>
        <v/>
      </c>
    </row>
    <row r="102" ht="14.1" customHeight="1" spans="1:7">
      <c r="A102" s="198">
        <v>229</v>
      </c>
      <c r="B102" s="206" t="s">
        <v>345</v>
      </c>
      <c r="C102" s="132">
        <v>192</v>
      </c>
      <c r="D102" s="132">
        <v>192</v>
      </c>
      <c r="E102" s="132">
        <f t="shared" si="4"/>
        <v>100</v>
      </c>
      <c r="F102" s="132">
        <v>231.89</v>
      </c>
      <c r="G102" s="200">
        <f t="shared" si="5"/>
        <v>82.8</v>
      </c>
    </row>
    <row r="103" ht="14.1" customHeight="1" spans="1:7">
      <c r="A103" s="203">
        <v>22999</v>
      </c>
      <c r="B103" s="209" t="s">
        <v>346</v>
      </c>
      <c r="C103" s="129">
        <v>192</v>
      </c>
      <c r="D103" s="129">
        <v>192</v>
      </c>
      <c r="E103" s="129">
        <f t="shared" si="4"/>
        <v>100</v>
      </c>
      <c r="F103" s="129">
        <v>231.89</v>
      </c>
      <c r="G103" s="205">
        <f t="shared" si="5"/>
        <v>82.8</v>
      </c>
    </row>
    <row r="104" ht="14.1" customHeight="1" spans="1:7">
      <c r="A104" s="203">
        <v>2299901</v>
      </c>
      <c r="B104" s="204" t="s">
        <v>451</v>
      </c>
      <c r="C104" s="129">
        <v>192</v>
      </c>
      <c r="D104" s="129">
        <v>192</v>
      </c>
      <c r="E104" s="129">
        <f t="shared" si="4"/>
        <v>100</v>
      </c>
      <c r="F104" s="129">
        <v>231.89</v>
      </c>
      <c r="G104" s="205">
        <f t="shared" si="5"/>
        <v>82.8</v>
      </c>
    </row>
    <row r="105" ht="42" customHeight="1" spans="1:7">
      <c r="A105" s="210" t="s">
        <v>452</v>
      </c>
      <c r="B105" s="211"/>
      <c r="C105" s="212"/>
      <c r="D105" s="212"/>
      <c r="E105" s="212"/>
      <c r="F105" s="212"/>
      <c r="G105" s="212"/>
    </row>
    <row r="106" ht="13.5"/>
    <row r="107" ht="13.5"/>
    <row r="108" ht="13.5"/>
    <row r="112" hidden="1" customHeight="1"/>
    <row r="124" hidden="1" customHeight="1"/>
    <row r="130" hidden="1" customHeight="1"/>
    <row r="131" hidden="1" customHeight="1"/>
    <row r="132" hidden="1" customHeight="1"/>
    <row r="133" hidden="1" customHeight="1"/>
    <row r="136" hidden="1" customHeight="1"/>
    <row r="137" hidden="1" customHeight="1"/>
    <row r="141" hidden="1" customHeight="1"/>
    <row r="152" hidden="1" customHeight="1"/>
    <row r="161" hidden="1" customHeight="1"/>
    <row r="163" hidden="1" customHeight="1"/>
    <row r="166" hidden="1" customHeight="1"/>
    <row r="167" hidden="1" customHeight="1"/>
    <row r="168" hidden="1" customHeight="1"/>
    <row r="169" hidden="1" customHeight="1"/>
    <row r="174" hidden="1" customHeight="1"/>
    <row r="187" hidden="1" customHeight="1"/>
    <row r="188" hidden="1" customHeight="1"/>
    <row r="189" hidden="1" customHeight="1"/>
    <row r="190" hidden="1" customHeight="1"/>
    <row r="199" hidden="1" customHeight="1"/>
    <row r="200" hidden="1" customHeight="1"/>
    <row r="206" hidden="1" customHeight="1"/>
    <row r="207" hidden="1" customHeight="1"/>
    <row r="208" hidden="1" customHeight="1"/>
    <row r="209" hidden="1" customHeight="1"/>
    <row r="211" hidden="1" customHeight="1"/>
    <row r="212" hidden="1" customHeight="1"/>
    <row r="214" hidden="1" customHeight="1"/>
    <row r="216" hidden="1" customHeight="1"/>
    <row r="217" hidden="1" customHeight="1"/>
    <row r="218" hidden="1" customHeight="1"/>
    <row r="222" hidden="1" customHeight="1"/>
    <row r="230" hidden="1" customHeight="1"/>
    <row r="235" hidden="1" customHeight="1"/>
    <row r="248" hidden="1" customHeight="1"/>
    <row r="249" hidden="1" customHeight="1"/>
    <row r="250" hidden="1" customHeight="1"/>
    <row r="258" hidden="1" customHeight="1"/>
    <row r="259" hidden="1" customHeight="1"/>
    <row r="260" hidden="1" customHeight="1"/>
    <row r="267" hidden="1" customHeight="1"/>
    <row r="272" hidden="1" customHeight="1"/>
    <row r="274" hidden="1" customHeight="1"/>
    <row r="275" hidden="1" customHeight="1"/>
    <row r="276" hidden="1" customHeight="1"/>
    <row r="277" hidden="1" customHeight="1"/>
    <row r="278" hidden="1" customHeight="1"/>
    <row r="279" hidden="1" customHeight="1"/>
    <row r="295" hidden="1" customHeight="1"/>
    <row r="296" hidden="1" customHeight="1"/>
    <row r="302" hidden="1" customHeight="1"/>
    <row r="305" hidden="1" customHeight="1"/>
    <row r="306" hidden="1" customHeight="1"/>
    <row r="307" hidden="1" customHeight="1"/>
    <row r="308" hidden="1" customHeight="1"/>
    <row r="311" hidden="1" customHeight="1"/>
    <row r="312" hidden="1" customHeight="1"/>
    <row r="313" hidden="1" customHeight="1"/>
    <row r="341" hidden="1" customHeight="1"/>
    <row r="342" hidden="1" customHeight="1"/>
    <row r="343" hidden="1" customHeight="1"/>
    <row r="344" hidden="1" customHeight="1"/>
    <row r="345" hidden="1" customHeight="1"/>
    <row r="356" hidden="1" customHeight="1"/>
    <row r="357" hidden="1" customHeight="1"/>
    <row r="359" hidden="1" customHeight="1"/>
    <row r="361" hidden="1" customHeight="1"/>
    <row r="362" hidden="1" customHeight="1"/>
    <row r="363" hidden="1" customHeight="1"/>
    <row r="366" hidden="1" customHeight="1"/>
    <row r="367" hidden="1" customHeight="1"/>
    <row r="368" hidden="1" customHeight="1"/>
  </sheetData>
  <autoFilter ref="A1:G105">
    <extLst/>
  </autoFilter>
  <mergeCells count="6">
    <mergeCell ref="A3:B3"/>
    <mergeCell ref="C4:G4"/>
    <mergeCell ref="A105:G105"/>
    <mergeCell ref="A4:A5"/>
    <mergeCell ref="B4:B5"/>
    <mergeCell ref="A1:G2"/>
  </mergeCells>
  <pageMargins left="0.432638888888889" right="0.354166666666667" top="0.66" bottom="0.63" header="0.511811023622047" footer="0.511811023622047"/>
  <pageSetup paperSize="9" scale="8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B30" sqref="B30"/>
    </sheetView>
  </sheetViews>
  <sheetFormatPr defaultColWidth="9" defaultRowHeight="13.5" outlineLevelCol="3"/>
  <cols>
    <col min="1" max="1" width="30" style="165" customWidth="1"/>
    <col min="2" max="2" width="14" style="165" customWidth="1"/>
    <col min="3" max="3" width="31.125" style="165" customWidth="1"/>
    <col min="4" max="4" width="14.75" style="165" customWidth="1"/>
    <col min="5" max="5" width="9" style="165"/>
    <col min="6" max="6" width="10.375" style="165" customWidth="1"/>
    <col min="7" max="7" width="12.625" style="165" customWidth="1"/>
    <col min="8" max="8" width="9" style="165"/>
    <col min="9" max="9" width="10.375" style="165" customWidth="1"/>
    <col min="10" max="16384" width="9" style="165"/>
  </cols>
  <sheetData>
    <row r="1" ht="46.5" customHeight="1" spans="1:4">
      <c r="A1" s="66" t="s">
        <v>453</v>
      </c>
      <c r="B1" s="66"/>
      <c r="C1" s="66"/>
      <c r="D1" s="66"/>
    </row>
    <row r="2" ht="23.1" customHeight="1" spans="1:4">
      <c r="A2" s="166" t="s">
        <v>1</v>
      </c>
      <c r="B2" s="166"/>
      <c r="C2" s="166"/>
      <c r="D2" s="166"/>
    </row>
    <row r="3" ht="24.95" customHeight="1" spans="1:4">
      <c r="A3" s="167" t="s">
        <v>454</v>
      </c>
      <c r="B3" s="167" t="s">
        <v>455</v>
      </c>
      <c r="C3" s="167" t="s">
        <v>454</v>
      </c>
      <c r="D3" s="167" t="s">
        <v>455</v>
      </c>
    </row>
    <row r="4" ht="24.95" customHeight="1" spans="1:4">
      <c r="A4" s="168" t="s">
        <v>456</v>
      </c>
      <c r="B4" s="169">
        <f>'20收入'!C4</f>
        <v>1619799.01</v>
      </c>
      <c r="C4" s="168" t="s">
        <v>457</v>
      </c>
      <c r="D4" s="169">
        <f>'20全区  '!E6</f>
        <v>1095491.65</v>
      </c>
    </row>
    <row r="5" ht="24.95" customHeight="1" spans="1:4">
      <c r="A5" s="168" t="s">
        <v>458</v>
      </c>
      <c r="B5" s="169">
        <f>B6+B7</f>
        <v>453887.97</v>
      </c>
      <c r="C5" s="170" t="s">
        <v>459</v>
      </c>
      <c r="D5" s="169">
        <f>'20全区  '!E401</f>
        <v>221244.41</v>
      </c>
    </row>
    <row r="6" ht="24.95" customHeight="1" spans="1:4">
      <c r="A6" s="170" t="s">
        <v>460</v>
      </c>
      <c r="B6" s="169">
        <v>167630.23</v>
      </c>
      <c r="C6" s="171"/>
      <c r="D6" s="169"/>
    </row>
    <row r="7" ht="24.95" customHeight="1" spans="1:4">
      <c r="A7" s="170" t="s">
        <v>461</v>
      </c>
      <c r="B7" s="169">
        <v>286257.74</v>
      </c>
      <c r="C7" s="172"/>
      <c r="D7" s="169"/>
    </row>
    <row r="8" ht="24.95" customHeight="1" spans="1:4">
      <c r="A8" s="168" t="s">
        <v>462</v>
      </c>
      <c r="B8" s="169"/>
      <c r="C8" s="173" t="s">
        <v>463</v>
      </c>
      <c r="D8" s="169">
        <v>1115018.36</v>
      </c>
    </row>
    <row r="9" ht="24.95" customHeight="1" spans="1:4">
      <c r="A9" s="174" t="s">
        <v>464</v>
      </c>
      <c r="B9" s="169">
        <v>110000</v>
      </c>
      <c r="C9" s="175" t="s">
        <v>465</v>
      </c>
      <c r="D9" s="169">
        <v>70000</v>
      </c>
    </row>
    <row r="10" ht="24.95" customHeight="1" spans="1:4">
      <c r="A10" s="168" t="s">
        <v>466</v>
      </c>
      <c r="B10" s="169">
        <f>26700+191.1+84977</f>
        <v>111868.1</v>
      </c>
      <c r="C10" s="171"/>
      <c r="D10" s="169"/>
    </row>
    <row r="11" ht="24.95" customHeight="1" spans="1:4">
      <c r="A11" s="168" t="s">
        <v>467</v>
      </c>
      <c r="B11" s="169">
        <v>70453.5</v>
      </c>
      <c r="C11" s="171"/>
      <c r="D11" s="169"/>
    </row>
    <row r="12" ht="24.95" customHeight="1" spans="1:4">
      <c r="A12" s="168" t="s">
        <v>468</v>
      </c>
      <c r="B12" s="169">
        <v>69545.33</v>
      </c>
      <c r="C12" s="173" t="s">
        <v>469</v>
      </c>
      <c r="D12" s="169">
        <v>83677.39</v>
      </c>
    </row>
    <row r="13" ht="24.95" customHeight="1" spans="1:4">
      <c r="A13" s="170"/>
      <c r="B13" s="169"/>
      <c r="C13" s="173" t="s">
        <v>470</v>
      </c>
      <c r="D13" s="169">
        <v>71366.51</v>
      </c>
    </row>
    <row r="14" ht="24.95" customHeight="1" spans="1:4">
      <c r="A14" s="176" t="s">
        <v>471</v>
      </c>
      <c r="B14" s="177">
        <f>B4+B5+B8+B9+B10+B11+B12</f>
        <v>2435553.91</v>
      </c>
      <c r="C14" s="176" t="s">
        <v>472</v>
      </c>
      <c r="D14" s="177">
        <f>D4+D8+D9+D12+D13</f>
        <v>2435553.91</v>
      </c>
    </row>
  </sheetData>
  <mergeCells count="2">
    <mergeCell ref="A1:D1"/>
    <mergeCell ref="A2:D2"/>
  </mergeCells>
  <printOptions horizontalCentered="1"/>
  <pageMargins left="0.751388888888889" right="0.751388888888889" top="1" bottom="1" header="0.5" footer="0.5"/>
  <pageSetup paperSize="9" scale="9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H41"/>
  <sheetViews>
    <sheetView showZeros="0" workbookViewId="0">
      <selection activeCell="J7" sqref="J7"/>
    </sheetView>
  </sheetViews>
  <sheetFormatPr defaultColWidth="8.75" defaultRowHeight="14.25" outlineLevelCol="7"/>
  <cols>
    <col min="1" max="1" width="46.125" style="152" customWidth="1"/>
    <col min="2" max="7" width="12.25" style="153" customWidth="1"/>
    <col min="8" max="8" width="10.375" style="116"/>
    <col min="9" max="16384" width="8.75" style="116"/>
  </cols>
  <sheetData>
    <row r="1" s="109" customFormat="1" ht="44.45" customHeight="1" spans="1:8">
      <c r="A1" s="119" t="s">
        <v>473</v>
      </c>
      <c r="B1" s="119"/>
      <c r="C1" s="119"/>
      <c r="D1" s="66"/>
      <c r="E1" s="119"/>
      <c r="F1" s="119"/>
      <c r="G1" s="119"/>
      <c r="H1" s="120"/>
    </row>
    <row r="2" ht="21.2" customHeight="1" spans="1:7">
      <c r="A2" s="154"/>
      <c r="B2" s="155"/>
      <c r="C2" s="155"/>
      <c r="D2" s="155"/>
      <c r="E2" s="155"/>
      <c r="F2" s="155"/>
      <c r="G2" s="156" t="s">
        <v>1</v>
      </c>
    </row>
    <row r="3" ht="21.95" customHeight="1" spans="1:7">
      <c r="A3" s="124" t="s">
        <v>474</v>
      </c>
      <c r="B3" s="124" t="s">
        <v>3</v>
      </c>
      <c r="C3" s="124" t="s">
        <v>475</v>
      </c>
      <c r="D3" s="157" t="s">
        <v>33</v>
      </c>
      <c r="E3" s="90" t="s">
        <v>34</v>
      </c>
      <c r="F3" s="91" t="s">
        <v>35</v>
      </c>
      <c r="G3" s="122" t="s">
        <v>7</v>
      </c>
    </row>
    <row r="4" s="134" customFormat="1" ht="21.95" customHeight="1" spans="1:7">
      <c r="A4" s="124" t="s">
        <v>476</v>
      </c>
      <c r="B4" s="125">
        <f>B5+B8+B9</f>
        <v>431400</v>
      </c>
      <c r="C4" s="125">
        <f>C5+C8+C9</f>
        <v>431400</v>
      </c>
      <c r="D4" s="97">
        <f>D5+D8+D9</f>
        <v>598648.85</v>
      </c>
      <c r="E4" s="94">
        <f t="shared" ref="E4:E9" si="0">IF(C4=0,"",D4/C4*100)</f>
        <v>138.77</v>
      </c>
      <c r="F4" s="125">
        <f>F5+F8+F9</f>
        <v>377116.7</v>
      </c>
      <c r="G4" s="94">
        <f t="shared" ref="G4:G9" si="1">IF(F4=0,"",D4/F4*100)</f>
        <v>158.74</v>
      </c>
    </row>
    <row r="5" s="134" customFormat="1" ht="21.95" customHeight="1" spans="1:7">
      <c r="A5" s="136" t="s">
        <v>477</v>
      </c>
      <c r="B5" s="125">
        <f>SUM(B6:B7)</f>
        <v>3300</v>
      </c>
      <c r="C5" s="125">
        <f>SUM(C6:C7)</f>
        <v>3300</v>
      </c>
      <c r="D5" s="97">
        <f>SUM(D6:D7)</f>
        <v>16008.8</v>
      </c>
      <c r="E5" s="125">
        <f t="shared" si="0"/>
        <v>485.12</v>
      </c>
      <c r="F5" s="125">
        <f>SUM(F6:F7)</f>
        <v>4866.97</v>
      </c>
      <c r="G5" s="97">
        <f t="shared" si="1"/>
        <v>328.93</v>
      </c>
    </row>
    <row r="6" ht="21.95" customHeight="1" spans="1:7">
      <c r="A6" s="138" t="s">
        <v>478</v>
      </c>
      <c r="B6" s="158">
        <v>1300</v>
      </c>
      <c r="C6" s="158">
        <v>1300</v>
      </c>
      <c r="D6" s="159">
        <v>782.03</v>
      </c>
      <c r="E6" s="158">
        <f t="shared" si="0"/>
        <v>60.16</v>
      </c>
      <c r="F6" s="101">
        <v>1313.81</v>
      </c>
      <c r="G6" s="101">
        <f t="shared" si="1"/>
        <v>59.52</v>
      </c>
    </row>
    <row r="7" ht="21.95" customHeight="1" spans="1:7">
      <c r="A7" s="138" t="s">
        <v>479</v>
      </c>
      <c r="B7" s="158">
        <v>2000</v>
      </c>
      <c r="C7" s="158">
        <v>2000</v>
      </c>
      <c r="D7" s="159">
        <v>15226.77</v>
      </c>
      <c r="E7" s="158">
        <f t="shared" si="0"/>
        <v>761.34</v>
      </c>
      <c r="F7" s="101">
        <v>3553.16</v>
      </c>
      <c r="G7" s="101">
        <f t="shared" si="1"/>
        <v>428.54</v>
      </c>
    </row>
    <row r="8" ht="21.95" customHeight="1" spans="1:7">
      <c r="A8" s="136" t="s">
        <v>480</v>
      </c>
      <c r="B8" s="125">
        <v>25100</v>
      </c>
      <c r="C8" s="125">
        <v>25100</v>
      </c>
      <c r="D8" s="97">
        <f>27637.83+820</f>
        <v>28457.83</v>
      </c>
      <c r="E8" s="125">
        <f t="shared" si="0"/>
        <v>113.38</v>
      </c>
      <c r="F8" s="97">
        <f>20728.94-610</f>
        <v>20118.94</v>
      </c>
      <c r="G8" s="97">
        <f t="shared" si="1"/>
        <v>141.45</v>
      </c>
    </row>
    <row r="9" ht="21.95" customHeight="1" spans="1:7">
      <c r="A9" s="136" t="s">
        <v>481</v>
      </c>
      <c r="B9" s="125">
        <v>403000</v>
      </c>
      <c r="C9" s="125">
        <v>403000</v>
      </c>
      <c r="D9" s="97">
        <v>554182.22</v>
      </c>
      <c r="E9" s="125">
        <f t="shared" si="0"/>
        <v>137.51</v>
      </c>
      <c r="F9" s="125">
        <v>352130.79</v>
      </c>
      <c r="G9" s="97">
        <f t="shared" si="1"/>
        <v>157.38</v>
      </c>
    </row>
    <row r="10" ht="21.95" customHeight="1" spans="1:7">
      <c r="A10" s="135" t="s">
        <v>482</v>
      </c>
      <c r="B10" s="135"/>
      <c r="C10" s="135"/>
      <c r="D10" s="135"/>
      <c r="E10" s="135"/>
      <c r="F10" s="135"/>
      <c r="G10" s="135"/>
    </row>
    <row r="11" s="134" customFormat="1" ht="21.95" customHeight="1" spans="1:7">
      <c r="A11" s="124" t="s">
        <v>483</v>
      </c>
      <c r="B11" s="125">
        <f>B12+B33</f>
        <v>430813.15</v>
      </c>
      <c r="C11" s="125">
        <f>C12+C33</f>
        <v>566813.15</v>
      </c>
      <c r="D11" s="97">
        <f>D12+D33</f>
        <v>676498.73</v>
      </c>
      <c r="E11" s="125">
        <f t="shared" ref="E11:E25" si="2">IF(C11=0,"",D11/C11*100)</f>
        <v>119.35</v>
      </c>
      <c r="F11" s="125">
        <f>F12+F33</f>
        <v>403482.39</v>
      </c>
      <c r="G11" s="97">
        <f t="shared" ref="G11:G18" si="3">IF(F11=0,"",D11/F11*100)</f>
        <v>167.66</v>
      </c>
    </row>
    <row r="12" s="134" customFormat="1" ht="21.95" customHeight="1" spans="1:7">
      <c r="A12" s="136" t="s">
        <v>484</v>
      </c>
      <c r="B12" s="125">
        <f>B16+B23+B28+B13</f>
        <v>27813.15</v>
      </c>
      <c r="C12" s="125">
        <f>C16+C23+C28+C13</f>
        <v>163813.15</v>
      </c>
      <c r="D12" s="97">
        <f>D16+D23+D28+D13</f>
        <v>161756.51</v>
      </c>
      <c r="E12" s="125">
        <f t="shared" si="2"/>
        <v>98.74</v>
      </c>
      <c r="F12" s="125">
        <f>F16+F23+F28+F13</f>
        <v>51932.6</v>
      </c>
      <c r="G12" s="97">
        <f t="shared" si="3"/>
        <v>311.47</v>
      </c>
    </row>
    <row r="13" s="134" customFormat="1" ht="21.95" customHeight="1" spans="1:7">
      <c r="A13" s="136" t="s">
        <v>485</v>
      </c>
      <c r="B13" s="125"/>
      <c r="C13" s="125">
        <f>C14</f>
        <v>22000</v>
      </c>
      <c r="D13" s="97">
        <f>D14</f>
        <v>22000</v>
      </c>
      <c r="E13" s="125">
        <f t="shared" si="2"/>
        <v>100</v>
      </c>
      <c r="F13" s="125">
        <f>F14</f>
        <v>30000</v>
      </c>
      <c r="G13" s="97">
        <f t="shared" si="3"/>
        <v>73.33</v>
      </c>
    </row>
    <row r="14" s="134" customFormat="1" ht="21.95" customHeight="1" spans="1:7">
      <c r="A14" s="160" t="s">
        <v>486</v>
      </c>
      <c r="B14" s="125"/>
      <c r="C14" s="161">
        <v>22000</v>
      </c>
      <c r="D14" s="101">
        <v>22000</v>
      </c>
      <c r="E14" s="161">
        <f t="shared" si="2"/>
        <v>100</v>
      </c>
      <c r="F14" s="161">
        <f>F15</f>
        <v>30000</v>
      </c>
      <c r="G14" s="101">
        <f t="shared" si="3"/>
        <v>73.33</v>
      </c>
    </row>
    <row r="15" s="134" customFormat="1" ht="21.95" customHeight="1" spans="1:7">
      <c r="A15" s="160" t="s">
        <v>487</v>
      </c>
      <c r="B15" s="125"/>
      <c r="C15" s="161">
        <v>22000</v>
      </c>
      <c r="D15" s="101">
        <v>22000</v>
      </c>
      <c r="E15" s="161">
        <f t="shared" si="2"/>
        <v>100</v>
      </c>
      <c r="F15" s="161">
        <v>30000</v>
      </c>
      <c r="G15" s="101">
        <f t="shared" si="3"/>
        <v>73.33</v>
      </c>
    </row>
    <row r="16" s="134" customFormat="1" ht="21.95" customHeight="1" spans="1:7">
      <c r="A16" s="127" t="s">
        <v>488</v>
      </c>
      <c r="B16" s="125">
        <f>B17+B20</f>
        <v>2713.15</v>
      </c>
      <c r="C16" s="125">
        <f>C17+C20</f>
        <v>116713.15</v>
      </c>
      <c r="D16" s="97">
        <f>D17+D20</f>
        <v>116273.22</v>
      </c>
      <c r="E16" s="125">
        <f t="shared" si="2"/>
        <v>99.62</v>
      </c>
      <c r="F16" s="125">
        <f>F17+F20</f>
        <v>1813.66</v>
      </c>
      <c r="G16" s="97">
        <f t="shared" si="3"/>
        <v>6410.97</v>
      </c>
    </row>
    <row r="17" s="134" customFormat="1" ht="21.95" customHeight="1" spans="1:7">
      <c r="A17" s="160" t="s">
        <v>489</v>
      </c>
      <c r="B17" s="161">
        <f>SUM(B18:B19)</f>
        <v>1911.75</v>
      </c>
      <c r="C17" s="161">
        <f>SUM(C18:C19)</f>
        <v>115911.75</v>
      </c>
      <c r="D17" s="101">
        <f>SUM(D18:D19)</f>
        <v>115477.72</v>
      </c>
      <c r="E17" s="161">
        <f t="shared" si="2"/>
        <v>99.63</v>
      </c>
      <c r="F17" s="101">
        <v>1624.66</v>
      </c>
      <c r="G17" s="101">
        <f t="shared" si="3"/>
        <v>7107.81</v>
      </c>
    </row>
    <row r="18" s="134" customFormat="1" ht="21.95" customHeight="1" spans="1:7">
      <c r="A18" s="160" t="s">
        <v>490</v>
      </c>
      <c r="B18" s="161">
        <v>1911.75</v>
      </c>
      <c r="C18" s="161">
        <v>1911.75</v>
      </c>
      <c r="D18" s="101">
        <v>1477.72</v>
      </c>
      <c r="E18" s="161">
        <f t="shared" si="2"/>
        <v>77.3</v>
      </c>
      <c r="F18" s="101">
        <v>1624.66</v>
      </c>
      <c r="G18" s="101">
        <f t="shared" si="3"/>
        <v>90.96</v>
      </c>
    </row>
    <row r="19" s="134" customFormat="1" ht="27" customHeight="1" spans="1:7">
      <c r="A19" s="160" t="s">
        <v>491</v>
      </c>
      <c r="B19" s="161"/>
      <c r="C19" s="161">
        <f>100000+14000</f>
        <v>114000</v>
      </c>
      <c r="D19" s="101">
        <f>100000+14000</f>
        <v>114000</v>
      </c>
      <c r="E19" s="161">
        <f t="shared" si="2"/>
        <v>100</v>
      </c>
      <c r="F19" s="101"/>
      <c r="G19" s="101"/>
    </row>
    <row r="20" s="134" customFormat="1" ht="21.95" customHeight="1" spans="1:7">
      <c r="A20" s="160" t="s">
        <v>492</v>
      </c>
      <c r="B20" s="161">
        <f>SUM(B21:B22)</f>
        <v>801.4</v>
      </c>
      <c r="C20" s="161">
        <f>SUM(C21:C22)</f>
        <v>801.4</v>
      </c>
      <c r="D20" s="101">
        <f>SUM(D21:D22)</f>
        <v>795.5</v>
      </c>
      <c r="E20" s="161">
        <f t="shared" si="2"/>
        <v>99.26</v>
      </c>
      <c r="F20" s="101">
        <v>189</v>
      </c>
      <c r="G20" s="101">
        <f t="shared" ref="G20:G25" si="4">IF(F20=0,"",D20/F20*100)</f>
        <v>420.9</v>
      </c>
    </row>
    <row r="21" s="134" customFormat="1" ht="21.95" customHeight="1" spans="1:7">
      <c r="A21" s="160" t="s">
        <v>493</v>
      </c>
      <c r="B21" s="161">
        <v>300</v>
      </c>
      <c r="C21" s="161">
        <v>300</v>
      </c>
      <c r="D21" s="101">
        <v>300</v>
      </c>
      <c r="E21" s="161">
        <f t="shared" si="2"/>
        <v>100</v>
      </c>
      <c r="F21" s="101"/>
      <c r="G21" s="101" t="str">
        <f t="shared" si="4"/>
        <v/>
      </c>
    </row>
    <row r="22" ht="21.95" customHeight="1" spans="1:7">
      <c r="A22" s="160" t="s">
        <v>494</v>
      </c>
      <c r="B22" s="161">
        <v>501.4</v>
      </c>
      <c r="C22" s="161">
        <v>501.4</v>
      </c>
      <c r="D22" s="101">
        <v>495.5</v>
      </c>
      <c r="E22" s="161">
        <f t="shared" si="2"/>
        <v>98.82</v>
      </c>
      <c r="F22" s="101">
        <v>189</v>
      </c>
      <c r="G22" s="101">
        <f t="shared" si="4"/>
        <v>262.17</v>
      </c>
    </row>
    <row r="23" s="134" customFormat="1" ht="21.95" customHeight="1" spans="1:7">
      <c r="A23" s="162" t="s">
        <v>495</v>
      </c>
      <c r="B23" s="125">
        <f>B24</f>
        <v>25000</v>
      </c>
      <c r="C23" s="125">
        <f>C24</f>
        <v>25000</v>
      </c>
      <c r="D23" s="97">
        <f>D24</f>
        <v>23259.18</v>
      </c>
      <c r="E23" s="125">
        <f t="shared" si="2"/>
        <v>93.04</v>
      </c>
      <c r="F23" s="125">
        <f>SUM(F24)</f>
        <v>20026.26</v>
      </c>
      <c r="G23" s="97">
        <f t="shared" si="4"/>
        <v>116.14</v>
      </c>
    </row>
    <row r="24" ht="21.95" customHeight="1" spans="1:7">
      <c r="A24" s="160" t="s">
        <v>496</v>
      </c>
      <c r="B24" s="161">
        <v>25000</v>
      </c>
      <c r="C24" s="161">
        <v>25000</v>
      </c>
      <c r="D24" s="101">
        <f>D25+D26+D27</f>
        <v>23259.18</v>
      </c>
      <c r="E24" s="161">
        <f t="shared" si="2"/>
        <v>93.04</v>
      </c>
      <c r="F24" s="101">
        <v>20026.26</v>
      </c>
      <c r="G24" s="101">
        <f t="shared" si="4"/>
        <v>116.14</v>
      </c>
    </row>
    <row r="25" ht="21.95" customHeight="1" spans="1:7">
      <c r="A25" s="160" t="s">
        <v>497</v>
      </c>
      <c r="B25" s="161">
        <v>25000</v>
      </c>
      <c r="C25" s="161">
        <v>25000</v>
      </c>
      <c r="D25" s="101">
        <v>20556.18</v>
      </c>
      <c r="E25" s="161">
        <f t="shared" si="2"/>
        <v>82.22</v>
      </c>
      <c r="F25" s="101">
        <v>20026.26</v>
      </c>
      <c r="G25" s="101">
        <f t="shared" si="4"/>
        <v>102.65</v>
      </c>
    </row>
    <row r="26" ht="21.95" customHeight="1" spans="1:7">
      <c r="A26" s="160" t="s">
        <v>498</v>
      </c>
      <c r="B26" s="161"/>
      <c r="C26" s="161"/>
      <c r="D26" s="101">
        <v>978</v>
      </c>
      <c r="E26" s="161"/>
      <c r="F26" s="101"/>
      <c r="G26" s="101"/>
    </row>
    <row r="27" ht="21.95" customHeight="1" spans="1:7">
      <c r="A27" s="160" t="s">
        <v>499</v>
      </c>
      <c r="B27" s="161"/>
      <c r="C27" s="161"/>
      <c r="D27" s="101">
        <v>1725</v>
      </c>
      <c r="E27" s="161"/>
      <c r="F27" s="101"/>
      <c r="G27" s="101"/>
    </row>
    <row r="28" ht="21.95" customHeight="1" spans="1:7">
      <c r="A28" s="162" t="s">
        <v>500</v>
      </c>
      <c r="B28" s="163">
        <f>SUM(B29)</f>
        <v>100</v>
      </c>
      <c r="C28" s="163">
        <f>SUM(C29)</f>
        <v>100</v>
      </c>
      <c r="D28" s="96">
        <f>SUM(D29)</f>
        <v>224.11</v>
      </c>
      <c r="E28" s="163">
        <f>IF(C28=0,"",D28/C28*100)</f>
        <v>224.11</v>
      </c>
      <c r="F28" s="163">
        <f>SUM(F29)</f>
        <v>92.68</v>
      </c>
      <c r="G28" s="97">
        <f t="shared" ref="G28:G33" si="5">IF(F28=0,"",D28/F28*100)</f>
        <v>241.81</v>
      </c>
    </row>
    <row r="29" ht="21.95" customHeight="1" spans="1:7">
      <c r="A29" s="160" t="s">
        <v>501</v>
      </c>
      <c r="B29" s="161">
        <v>100</v>
      </c>
      <c r="C29" s="161">
        <v>100</v>
      </c>
      <c r="D29" s="101">
        <v>224.11</v>
      </c>
      <c r="E29" s="161">
        <f>IF(C29=0,"",D29/C29*100)</f>
        <v>224.11</v>
      </c>
      <c r="F29" s="101">
        <v>92.68</v>
      </c>
      <c r="G29" s="101">
        <f t="shared" si="5"/>
        <v>241.81</v>
      </c>
    </row>
    <row r="30" s="134" customFormat="1" ht="21.95" customHeight="1" spans="1:7">
      <c r="A30" s="99" t="s">
        <v>502</v>
      </c>
      <c r="B30" s="161">
        <v>100</v>
      </c>
      <c r="C30" s="161">
        <v>100</v>
      </c>
      <c r="D30" s="101">
        <v>79.82</v>
      </c>
      <c r="E30" s="161">
        <f>IF(C30=0,"",D30/C30*100)</f>
        <v>79.82</v>
      </c>
      <c r="F30" s="101">
        <v>59.68</v>
      </c>
      <c r="G30" s="101">
        <f t="shared" si="5"/>
        <v>133.75</v>
      </c>
    </row>
    <row r="31" s="134" customFormat="1" ht="21.95" customHeight="1" spans="1:7">
      <c r="A31" s="99" t="s">
        <v>503</v>
      </c>
      <c r="B31" s="161"/>
      <c r="C31" s="161"/>
      <c r="D31" s="101">
        <v>23.37</v>
      </c>
      <c r="E31" s="161"/>
      <c r="F31" s="164">
        <v>33</v>
      </c>
      <c r="G31" s="101">
        <f t="shared" si="5"/>
        <v>70.82</v>
      </c>
    </row>
    <row r="32" s="134" customFormat="1" ht="21.95" customHeight="1" spans="1:7">
      <c r="A32" s="99" t="s">
        <v>504</v>
      </c>
      <c r="B32" s="161"/>
      <c r="C32" s="161"/>
      <c r="D32" s="101">
        <v>120.92</v>
      </c>
      <c r="E32" s="161"/>
      <c r="F32" s="101"/>
      <c r="G32" s="101" t="str">
        <f t="shared" si="5"/>
        <v/>
      </c>
    </row>
    <row r="33" ht="21.95" customHeight="1" spans="1:7">
      <c r="A33" s="136" t="s">
        <v>352</v>
      </c>
      <c r="B33" s="125">
        <f>400000+3000</f>
        <v>403000</v>
      </c>
      <c r="C33" s="125">
        <f>400000+3000</f>
        <v>403000</v>
      </c>
      <c r="D33" s="97">
        <v>514742.22</v>
      </c>
      <c r="E33" s="125">
        <f>IF(C33=0,"",D33/C33*100)</f>
        <v>127.73</v>
      </c>
      <c r="F33" s="125">
        <v>351549.79</v>
      </c>
      <c r="G33" s="97">
        <f t="shared" si="5"/>
        <v>146.42</v>
      </c>
    </row>
    <row r="35" ht="15.6" hidden="1" customHeight="1"/>
    <row r="36" ht="15.6" hidden="1" customHeight="1"/>
    <row r="37" ht="15.6" hidden="1" customHeight="1"/>
    <row r="38" ht="15.6" hidden="1" customHeight="1"/>
    <row r="39" ht="15.6" hidden="1" customHeight="1"/>
    <row r="40" ht="15.6" hidden="1" customHeight="1"/>
    <row r="41" ht="15.6" hidden="1" customHeight="1"/>
  </sheetData>
  <mergeCells count="2">
    <mergeCell ref="A1:G1"/>
    <mergeCell ref="A10:G10"/>
  </mergeCells>
  <printOptions horizontalCentered="1"/>
  <pageMargins left="0.236111111111111" right="0.236111111111111" top="1.0625" bottom="0.865972222222222" header="0.511805555555556" footer="0.511805555555556"/>
  <pageSetup paperSize="9" scale="84" fitToHeight="0" orientation="portrait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19"/>
  <sheetViews>
    <sheetView workbookViewId="0">
      <selection activeCell="E11" sqref="E11"/>
    </sheetView>
  </sheetViews>
  <sheetFormatPr defaultColWidth="9" defaultRowHeight="13.5" outlineLevelCol="3"/>
  <cols>
    <col min="1" max="1" width="28.5" style="145" customWidth="1"/>
    <col min="2" max="2" width="12.125" style="145" customWidth="1"/>
    <col min="3" max="3" width="29.875" style="145" customWidth="1"/>
    <col min="4" max="4" width="12" style="145" customWidth="1"/>
    <col min="5" max="5" width="9.375" style="145"/>
    <col min="6" max="6" width="10.375" style="145"/>
    <col min="7" max="9" width="9" style="145"/>
    <col min="10" max="10" width="10.375" style="145"/>
    <col min="11" max="16384" width="9" style="145"/>
  </cols>
  <sheetData>
    <row r="1" ht="31.7" customHeight="1" spans="1:4">
      <c r="A1" s="66" t="s">
        <v>505</v>
      </c>
      <c r="B1" s="66"/>
      <c r="C1" s="66"/>
      <c r="D1" s="66"/>
    </row>
    <row r="2" ht="23.1" customHeight="1" spans="1:4">
      <c r="A2" s="146" t="s">
        <v>1</v>
      </c>
      <c r="B2" s="146"/>
      <c r="C2" s="146"/>
      <c r="D2" s="146"/>
    </row>
    <row r="3" ht="24.95" customHeight="1" spans="1:4">
      <c r="A3" s="49" t="s">
        <v>454</v>
      </c>
      <c r="B3" s="49" t="s">
        <v>455</v>
      </c>
      <c r="C3" s="49" t="s">
        <v>454</v>
      </c>
      <c r="D3" s="49" t="s">
        <v>455</v>
      </c>
    </row>
    <row r="4" ht="24.95" customHeight="1" spans="1:4">
      <c r="A4" s="147" t="s">
        <v>506</v>
      </c>
      <c r="B4" s="59">
        <f>'20基金 '!D5</f>
        <v>16008.8</v>
      </c>
      <c r="C4" s="147" t="s">
        <v>507</v>
      </c>
      <c r="D4" s="59">
        <f>'20基金 '!D12</f>
        <v>161756.51</v>
      </c>
    </row>
    <row r="5" ht="24.95" customHeight="1" spans="1:4">
      <c r="A5" s="148" t="s">
        <v>508</v>
      </c>
      <c r="B5" s="59">
        <f>'20基金 '!D9</f>
        <v>554182.22</v>
      </c>
      <c r="C5" s="148" t="s">
        <v>509</v>
      </c>
      <c r="D5" s="59">
        <f>'20基金 '!D33</f>
        <v>514742.22</v>
      </c>
    </row>
    <row r="6" ht="24.95" customHeight="1" spans="1:4">
      <c r="A6" s="148" t="s">
        <v>510</v>
      </c>
      <c r="B6" s="59"/>
      <c r="C6" s="148"/>
      <c r="D6" s="59"/>
    </row>
    <row r="7" ht="24.95" customHeight="1" spans="1:4">
      <c r="A7" s="148" t="s">
        <v>511</v>
      </c>
      <c r="B7" s="59">
        <v>4268</v>
      </c>
      <c r="C7" s="148"/>
      <c r="D7" s="59"/>
    </row>
    <row r="8" ht="24.95" customHeight="1" spans="1:4">
      <c r="A8" s="148" t="s">
        <v>512</v>
      </c>
      <c r="B8" s="59">
        <f>'20基金 '!D8</f>
        <v>28457.83</v>
      </c>
      <c r="C8" s="148" t="s">
        <v>513</v>
      </c>
      <c r="D8" s="59">
        <v>26700</v>
      </c>
    </row>
    <row r="9" ht="24.95" customHeight="1" spans="1:4">
      <c r="A9" s="148"/>
      <c r="B9" s="59"/>
      <c r="C9" s="148" t="s">
        <v>514</v>
      </c>
      <c r="D9" s="59">
        <v>34898.12</v>
      </c>
    </row>
    <row r="10" ht="24.95" customHeight="1" spans="1:4">
      <c r="A10" s="149" t="s">
        <v>464</v>
      </c>
      <c r="B10" s="59">
        <v>75000</v>
      </c>
      <c r="C10" s="149" t="s">
        <v>515</v>
      </c>
      <c r="D10" s="59">
        <v>75820</v>
      </c>
    </row>
    <row r="11" ht="24.95" customHeight="1" spans="1:4">
      <c r="A11" s="149" t="s">
        <v>516</v>
      </c>
      <c r="B11" s="59">
        <v>136000</v>
      </c>
      <c r="C11" s="149"/>
      <c r="D11" s="59"/>
    </row>
    <row r="12" ht="24.95" customHeight="1" spans="1:4">
      <c r="A12" s="150" t="s">
        <v>517</v>
      </c>
      <c r="B12" s="54">
        <f>B4+B5+B7+B8+B10+B11</f>
        <v>813916.85</v>
      </c>
      <c r="C12" s="150" t="s">
        <v>518</v>
      </c>
      <c r="D12" s="54">
        <f>D4+D9+D10+D5+D8</f>
        <v>813916.85</v>
      </c>
    </row>
    <row r="16" spans="3:3">
      <c r="C16" s="151"/>
    </row>
    <row r="19" spans="3:3">
      <c r="C19" s="151"/>
    </row>
  </sheetData>
  <mergeCells count="2">
    <mergeCell ref="A1:D1"/>
    <mergeCell ref="A2:D2"/>
  </mergeCells>
  <pageMargins left="1.0625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V16"/>
  <sheetViews>
    <sheetView showZeros="0" workbookViewId="0">
      <selection activeCell="G14" sqref="G14"/>
    </sheetView>
  </sheetViews>
  <sheetFormatPr defaultColWidth="8.75" defaultRowHeight="15.75"/>
  <cols>
    <col min="1" max="1" width="37.75" style="113" customWidth="1"/>
    <col min="2" max="4" width="11.75" style="114" customWidth="1"/>
    <col min="5" max="5" width="12.25" style="114" customWidth="1"/>
    <col min="6" max="6" width="12.5" style="114" customWidth="1"/>
    <col min="7" max="7" width="14.875" style="115" customWidth="1"/>
    <col min="8" max="8" width="13.5" style="116" hidden="1" customWidth="1"/>
    <col min="9" max="10" width="15" style="117" customWidth="1"/>
    <col min="11" max="255" width="8.75" style="116"/>
    <col min="256" max="16384" width="8.75" style="118"/>
  </cols>
  <sheetData>
    <row r="1" s="109" customFormat="1" ht="48.75" customHeight="1" spans="1:8">
      <c r="A1" s="119" t="s">
        <v>519</v>
      </c>
      <c r="B1" s="119"/>
      <c r="C1" s="119"/>
      <c r="D1" s="119"/>
      <c r="E1" s="119"/>
      <c r="F1" s="119"/>
      <c r="G1" s="120"/>
      <c r="H1" s="120"/>
    </row>
    <row r="2" ht="19.5" customHeight="1" spans="1:6">
      <c r="A2" s="83"/>
      <c r="B2" s="84"/>
      <c r="C2" s="84"/>
      <c r="D2" s="84"/>
      <c r="E2" s="84"/>
      <c r="F2" s="121" t="s">
        <v>1</v>
      </c>
    </row>
    <row r="3" s="110" customFormat="1" ht="28.5" customHeight="1" spans="1:10">
      <c r="A3" s="87" t="s">
        <v>474</v>
      </c>
      <c r="B3" s="87" t="s">
        <v>3</v>
      </c>
      <c r="C3" s="89" t="s">
        <v>33</v>
      </c>
      <c r="D3" s="90" t="s">
        <v>376</v>
      </c>
      <c r="E3" s="91" t="s">
        <v>35</v>
      </c>
      <c r="F3" s="122" t="s">
        <v>7</v>
      </c>
      <c r="G3" s="123"/>
      <c r="I3" s="142"/>
      <c r="J3" s="142"/>
    </row>
    <row r="4" s="111" customFormat="1" ht="28.5" customHeight="1" spans="1:10">
      <c r="A4" s="124" t="s">
        <v>476</v>
      </c>
      <c r="B4" s="125">
        <f>B5+B7</f>
        <v>600</v>
      </c>
      <c r="C4" s="125">
        <f>C5+C7</f>
        <v>639.6</v>
      </c>
      <c r="D4" s="94">
        <f>IF(B4=0,"",C4/B4*100)</f>
        <v>106.6</v>
      </c>
      <c r="E4" s="125">
        <f>E5+E7</f>
        <v>541.92</v>
      </c>
      <c r="F4" s="94">
        <f>IF(E4=0,"",C4/E4*100)</f>
        <v>118.02</v>
      </c>
      <c r="G4" s="126"/>
      <c r="I4" s="143"/>
      <c r="J4" s="143"/>
    </row>
    <row r="5" s="111" customFormat="1" ht="28.5" customHeight="1" spans="1:10">
      <c r="A5" s="127" t="s">
        <v>520</v>
      </c>
      <c r="B5" s="125">
        <f>B6</f>
        <v>600</v>
      </c>
      <c r="C5" s="125">
        <f>C6</f>
        <v>637.02</v>
      </c>
      <c r="D5" s="94">
        <f>IF(B5=0,"",C5/B5*100)</f>
        <v>106.17</v>
      </c>
      <c r="E5" s="125">
        <f>E6</f>
        <v>541.92</v>
      </c>
      <c r="F5" s="94">
        <f>IF(E5=0,"",C5/E5*100)</f>
        <v>117.55</v>
      </c>
      <c r="G5" s="126"/>
      <c r="I5" s="143"/>
      <c r="J5" s="143"/>
    </row>
    <row r="6" s="110" customFormat="1" ht="28.5" customHeight="1" spans="1:256">
      <c r="A6" s="128" t="s">
        <v>521</v>
      </c>
      <c r="B6" s="129">
        <v>600</v>
      </c>
      <c r="C6" s="129">
        <v>637.02</v>
      </c>
      <c r="D6" s="129">
        <f>IF(B6=0,"",C6/B6*100)</f>
        <v>106.17</v>
      </c>
      <c r="E6" s="130">
        <v>541.92</v>
      </c>
      <c r="F6" s="101">
        <f>IF(E6=0,"",C6/E6*100)</f>
        <v>117.55</v>
      </c>
      <c r="G6" s="123"/>
      <c r="H6" s="116"/>
      <c r="I6" s="142"/>
      <c r="J6" s="142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8"/>
    </row>
    <row r="7" s="111" customFormat="1" ht="28.5" customHeight="1" spans="1:255">
      <c r="A7" s="131" t="s">
        <v>522</v>
      </c>
      <c r="B7" s="132"/>
      <c r="C7" s="132">
        <v>2.58</v>
      </c>
      <c r="D7" s="132"/>
      <c r="E7" s="133"/>
      <c r="F7" s="97"/>
      <c r="G7" s="126"/>
      <c r="H7" s="134"/>
      <c r="I7" s="143"/>
      <c r="J7" s="14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="110" customFormat="1" ht="10.5" customHeight="1" spans="1:10">
      <c r="A8" s="135"/>
      <c r="B8" s="135"/>
      <c r="C8" s="135"/>
      <c r="D8" s="135"/>
      <c r="E8" s="135"/>
      <c r="F8" s="135"/>
      <c r="G8" s="123"/>
      <c r="I8" s="142"/>
      <c r="J8" s="142"/>
    </row>
    <row r="9" s="111" customFormat="1" ht="28.5" customHeight="1" spans="1:10">
      <c r="A9" s="124" t="s">
        <v>483</v>
      </c>
      <c r="B9" s="125">
        <f>B10+B16</f>
        <v>260</v>
      </c>
      <c r="C9" s="125">
        <f>C10+C16</f>
        <v>262.58</v>
      </c>
      <c r="D9" s="125">
        <f>IF(B9=0,"",C9/B9*100)</f>
        <v>100.99</v>
      </c>
      <c r="E9" s="125">
        <f>E10+E16</f>
        <v>152</v>
      </c>
      <c r="F9" s="97">
        <f>IF(E9=0,"",C9/E9*100)</f>
        <v>172.75</v>
      </c>
      <c r="G9" s="126"/>
      <c r="I9" s="143"/>
      <c r="J9" s="143"/>
    </row>
    <row r="10" s="111" customFormat="1" ht="28.5" customHeight="1" spans="1:10">
      <c r="A10" s="127" t="s">
        <v>523</v>
      </c>
      <c r="B10" s="125">
        <f>B11</f>
        <v>260</v>
      </c>
      <c r="C10" s="125">
        <f>C11</f>
        <v>260</v>
      </c>
      <c r="D10" s="125">
        <f>D11</f>
        <v>100</v>
      </c>
      <c r="E10" s="125">
        <f>E11</f>
        <v>152</v>
      </c>
      <c r="F10" s="125">
        <f>F11</f>
        <v>171.05</v>
      </c>
      <c r="G10" s="126"/>
      <c r="I10" s="143"/>
      <c r="J10" s="143"/>
    </row>
    <row r="11" s="111" customFormat="1" ht="28.5" customHeight="1" spans="1:10">
      <c r="A11" s="136" t="s">
        <v>524</v>
      </c>
      <c r="B11" s="125">
        <f>B13+B14</f>
        <v>260</v>
      </c>
      <c r="C11" s="125">
        <f>C13+C14</f>
        <v>260</v>
      </c>
      <c r="D11" s="125">
        <f>IF(B11=0,"",C11/B11*100)</f>
        <v>100</v>
      </c>
      <c r="E11" s="125">
        <f>E13+E14</f>
        <v>152</v>
      </c>
      <c r="F11" s="97">
        <f>IF(E11=0,"",C11/E11*100)</f>
        <v>171.05</v>
      </c>
      <c r="G11" s="126"/>
      <c r="I11" s="143"/>
      <c r="J11" s="143"/>
    </row>
    <row r="12" s="110" customFormat="1" ht="28.15" customHeight="1" spans="1:10">
      <c r="A12" s="137" t="s">
        <v>525</v>
      </c>
      <c r="B12" s="129">
        <v>110</v>
      </c>
      <c r="C12" s="129">
        <v>110</v>
      </c>
      <c r="D12" s="129">
        <f>IF(B12=0,"",C12/B12*100)</f>
        <v>100</v>
      </c>
      <c r="E12" s="101">
        <v>102</v>
      </c>
      <c r="F12" s="101">
        <f>IF(E12=0,"",C12/E12*100)</f>
        <v>107.84</v>
      </c>
      <c r="G12" s="123"/>
      <c r="I12" s="142"/>
      <c r="J12" s="142"/>
    </row>
    <row r="13" s="110" customFormat="1" ht="28.15" customHeight="1" spans="1:10">
      <c r="A13" s="137" t="s">
        <v>526</v>
      </c>
      <c r="B13" s="129">
        <v>110</v>
      </c>
      <c r="C13" s="129">
        <v>110</v>
      </c>
      <c r="D13" s="129">
        <f>IF(B13=0,"",C13/B13*100)</f>
        <v>100</v>
      </c>
      <c r="E13" s="101">
        <v>102</v>
      </c>
      <c r="F13" s="101">
        <f>IF(E13=0,"",C13/E13*100)</f>
        <v>107.84</v>
      </c>
      <c r="G13" s="123"/>
      <c r="I13" s="142"/>
      <c r="J13" s="142"/>
    </row>
    <row r="14" ht="28.5" customHeight="1" spans="1:6">
      <c r="A14" s="138" t="s">
        <v>527</v>
      </c>
      <c r="B14" s="129">
        <v>150</v>
      </c>
      <c r="C14" s="129">
        <v>150</v>
      </c>
      <c r="D14" s="129">
        <f>IF(B14=0,"",C14/B14*100)</f>
        <v>100</v>
      </c>
      <c r="E14" s="101">
        <v>50</v>
      </c>
      <c r="F14" s="101">
        <f>IF(E14=0,"",C14/E14*100)</f>
        <v>300</v>
      </c>
    </row>
    <row r="15" ht="28.5" customHeight="1" spans="1:6">
      <c r="A15" s="138" t="s">
        <v>528</v>
      </c>
      <c r="B15" s="129">
        <v>150</v>
      </c>
      <c r="C15" s="129">
        <v>150</v>
      </c>
      <c r="D15" s="129">
        <f>IF(B15=0,"",C15/B15*100)</f>
        <v>100</v>
      </c>
      <c r="E15" s="101">
        <v>50</v>
      </c>
      <c r="F15" s="101">
        <f>IF(E15=0,"",C15/E15*100)</f>
        <v>300</v>
      </c>
    </row>
    <row r="16" s="112" customFormat="1" ht="24" customHeight="1" spans="1:255">
      <c r="A16" s="139" t="s">
        <v>352</v>
      </c>
      <c r="B16" s="140"/>
      <c r="C16" s="140">
        <v>2.58</v>
      </c>
      <c r="D16" s="140"/>
      <c r="E16" s="140"/>
      <c r="F16" s="140"/>
      <c r="G16" s="141"/>
      <c r="H16" s="134"/>
      <c r="I16" s="144"/>
      <c r="J16" s="14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</row>
  </sheetData>
  <mergeCells count="2">
    <mergeCell ref="A1:F1"/>
    <mergeCell ref="A8:F8"/>
  </mergeCells>
  <printOptions horizontalCentered="1"/>
  <pageMargins left="0.865972222222222" right="0.75" top="1.06299212598425" bottom="1.06299212598425" header="0.511811023622047" footer="0.511811023622047"/>
  <pageSetup paperSize="9" scale="88" fitToHeight="0" orientation="portrait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J14"/>
  <sheetViews>
    <sheetView workbookViewId="0">
      <selection activeCell="A1" sqref="A1:F1"/>
    </sheetView>
  </sheetViews>
  <sheetFormatPr defaultColWidth="8.75" defaultRowHeight="15.75"/>
  <cols>
    <col min="1" max="1" width="42.25" style="76" customWidth="1"/>
    <col min="2" max="5" width="12.25" style="77" customWidth="1"/>
    <col min="6" max="6" width="12.875" style="78" customWidth="1"/>
    <col min="7" max="7" width="14.875" style="79" customWidth="1"/>
    <col min="8" max="8" width="13.5" style="80" hidden="1" customWidth="1"/>
    <col min="9" max="10" width="15" style="81" customWidth="1"/>
    <col min="11" max="16384" width="8.75" style="80"/>
  </cols>
  <sheetData>
    <row r="1" s="73" customFormat="1" ht="35.1" customHeight="1" spans="1:8">
      <c r="A1" s="66" t="s">
        <v>529</v>
      </c>
      <c r="B1" s="66"/>
      <c r="C1" s="66"/>
      <c r="D1" s="66"/>
      <c r="E1" s="66"/>
      <c r="F1" s="66"/>
      <c r="G1" s="82"/>
      <c r="H1" s="82"/>
    </row>
    <row r="2" ht="28.5" customHeight="1" spans="1:6">
      <c r="A2" s="83"/>
      <c r="B2" s="84"/>
      <c r="C2" s="84"/>
      <c r="D2" s="84"/>
      <c r="E2" s="85" t="s">
        <v>355</v>
      </c>
      <c r="F2" s="86"/>
    </row>
    <row r="3" s="74" customFormat="1" ht="28.5" customHeight="1" spans="1:10">
      <c r="A3" s="87" t="s">
        <v>474</v>
      </c>
      <c r="B3" s="88" t="s">
        <v>3</v>
      </c>
      <c r="C3" s="89" t="s">
        <v>33</v>
      </c>
      <c r="D3" s="90" t="s">
        <v>376</v>
      </c>
      <c r="E3" s="91" t="s">
        <v>35</v>
      </c>
      <c r="F3" s="88" t="s">
        <v>7</v>
      </c>
      <c r="G3" s="92"/>
      <c r="I3" s="107"/>
      <c r="J3" s="107"/>
    </row>
    <row r="4" s="74" customFormat="1" ht="28.5" customHeight="1" spans="1:10">
      <c r="A4" s="87" t="s">
        <v>476</v>
      </c>
      <c r="B4" s="93">
        <f>SUM(B5:B5)</f>
        <v>40454.57</v>
      </c>
      <c r="C4" s="93">
        <v>39843.84</v>
      </c>
      <c r="D4" s="94">
        <f t="shared" ref="D4:D9" si="0">IF(B4=0,"",C4/B4*100)</f>
        <v>98.49</v>
      </c>
      <c r="E4" s="93">
        <f>SUM(E5:E5)</f>
        <v>56502.31</v>
      </c>
      <c r="F4" s="94">
        <f t="shared" ref="F4:F9" si="1">IF(E4=0,"",C4/E4*100)</f>
        <v>70.52</v>
      </c>
      <c r="G4" s="92"/>
      <c r="I4" s="107"/>
      <c r="J4" s="107"/>
    </row>
    <row r="5" s="75" customFormat="1" ht="28.5" customHeight="1" spans="1:10">
      <c r="A5" s="95" t="s">
        <v>530</v>
      </c>
      <c r="B5" s="96">
        <f>SUM(B6:B9)</f>
        <v>40454.57</v>
      </c>
      <c r="C5" s="96">
        <v>39843.84</v>
      </c>
      <c r="D5" s="96">
        <f t="shared" si="0"/>
        <v>98.49</v>
      </c>
      <c r="E5" s="96">
        <v>56502.31</v>
      </c>
      <c r="F5" s="97">
        <f t="shared" si="1"/>
        <v>70.52</v>
      </c>
      <c r="G5" s="98"/>
      <c r="I5" s="108"/>
      <c r="J5" s="108"/>
    </row>
    <row r="6" s="74" customFormat="1" ht="28.5" customHeight="1" spans="1:10">
      <c r="A6" s="99" t="s">
        <v>531</v>
      </c>
      <c r="B6" s="100">
        <v>29087.58</v>
      </c>
      <c r="C6" s="100">
        <v>27943.98</v>
      </c>
      <c r="D6" s="100">
        <f t="shared" si="0"/>
        <v>96.07</v>
      </c>
      <c r="E6" s="101">
        <v>39805.6</v>
      </c>
      <c r="F6" s="101">
        <f t="shared" si="1"/>
        <v>70.2</v>
      </c>
      <c r="G6" s="92"/>
      <c r="I6" s="107"/>
      <c r="J6" s="107"/>
    </row>
    <row r="7" s="74" customFormat="1" ht="28.5" customHeight="1" spans="1:10">
      <c r="A7" s="99" t="s">
        <v>532</v>
      </c>
      <c r="B7" s="100">
        <v>11353.99</v>
      </c>
      <c r="C7" s="100">
        <v>11885.77</v>
      </c>
      <c r="D7" s="100">
        <f t="shared" si="0"/>
        <v>104.68</v>
      </c>
      <c r="E7" s="101">
        <v>16679.08</v>
      </c>
      <c r="F7" s="101">
        <f t="shared" si="1"/>
        <v>71.26</v>
      </c>
      <c r="G7" s="92"/>
      <c r="I7" s="107"/>
      <c r="J7" s="107"/>
    </row>
    <row r="8" s="74" customFormat="1" ht="28.5" customHeight="1" spans="1:10">
      <c r="A8" s="99" t="s">
        <v>533</v>
      </c>
      <c r="B8" s="100">
        <v>10</v>
      </c>
      <c r="C8" s="100">
        <v>11.96</v>
      </c>
      <c r="D8" s="100">
        <f t="shared" si="0"/>
        <v>119.6</v>
      </c>
      <c r="E8" s="101">
        <v>14.38</v>
      </c>
      <c r="F8" s="101">
        <f t="shared" si="1"/>
        <v>83.17</v>
      </c>
      <c r="G8" s="92"/>
      <c r="I8" s="107"/>
      <c r="J8" s="107"/>
    </row>
    <row r="9" s="74" customFormat="1" ht="28.5" customHeight="1" spans="1:10">
      <c r="A9" s="99" t="s">
        <v>534</v>
      </c>
      <c r="B9" s="100">
        <v>3</v>
      </c>
      <c r="C9" s="100">
        <v>2.13</v>
      </c>
      <c r="D9" s="100">
        <f t="shared" si="0"/>
        <v>71</v>
      </c>
      <c r="E9" s="101">
        <v>3.25</v>
      </c>
      <c r="F9" s="101">
        <f t="shared" si="1"/>
        <v>65.54</v>
      </c>
      <c r="G9" s="92"/>
      <c r="I9" s="107"/>
      <c r="J9" s="107"/>
    </row>
    <row r="10" s="74" customFormat="1" ht="11.25" customHeight="1" spans="1:10">
      <c r="A10" s="102"/>
      <c r="B10" s="103"/>
      <c r="C10" s="103"/>
      <c r="D10" s="103"/>
      <c r="E10" s="103"/>
      <c r="F10" s="104"/>
      <c r="G10" s="92"/>
      <c r="I10" s="107"/>
      <c r="J10" s="107"/>
    </row>
    <row r="11" s="74" customFormat="1" ht="28.5" customHeight="1" spans="1:10">
      <c r="A11" s="87" t="s">
        <v>483</v>
      </c>
      <c r="B11" s="96">
        <f>B12</f>
        <v>40454.57</v>
      </c>
      <c r="C11" s="96">
        <v>39843.84</v>
      </c>
      <c r="D11" s="96">
        <f>IF(B11=0,"",C11/B11*100)</f>
        <v>98.49</v>
      </c>
      <c r="E11" s="96">
        <f>E12</f>
        <v>56502.31</v>
      </c>
      <c r="F11" s="97">
        <f>IF(E11=0,"",C11/E11*100)</f>
        <v>70.52</v>
      </c>
      <c r="G11" s="92"/>
      <c r="I11" s="107"/>
      <c r="J11" s="107"/>
    </row>
    <row r="12" s="75" customFormat="1" ht="28.5" customHeight="1" spans="1:10">
      <c r="A12" s="105" t="s">
        <v>535</v>
      </c>
      <c r="B12" s="96">
        <f>SUM(B13)</f>
        <v>40454.57</v>
      </c>
      <c r="C12" s="96">
        <v>39843.84</v>
      </c>
      <c r="D12" s="96">
        <f>IF(B12=0,"",C12/B12*100)</f>
        <v>98.49</v>
      </c>
      <c r="E12" s="96">
        <f>SUM(E13)</f>
        <v>56502.31</v>
      </c>
      <c r="F12" s="97">
        <f>IF(E12=0,"",C12/E12*100)</f>
        <v>70.52</v>
      </c>
      <c r="G12" s="98"/>
      <c r="I12" s="108"/>
      <c r="J12" s="108"/>
    </row>
    <row r="13" s="74" customFormat="1" ht="28.5" customHeight="1" spans="1:10">
      <c r="A13" s="99" t="s">
        <v>536</v>
      </c>
      <c r="B13" s="100">
        <v>40454.57</v>
      </c>
      <c r="C13" s="100">
        <v>39843.84</v>
      </c>
      <c r="D13" s="100">
        <f>IF(B13=0,"",C13/B13*100)</f>
        <v>98.49</v>
      </c>
      <c r="E13" s="101">
        <v>56502.31</v>
      </c>
      <c r="F13" s="101">
        <f>IF(E13=0,"",C13/E13*100)</f>
        <v>70.52</v>
      </c>
      <c r="G13" s="92"/>
      <c r="I13" s="107"/>
      <c r="J13" s="107"/>
    </row>
    <row r="14" s="74" customFormat="1" ht="28.5" customHeight="1" spans="1:10">
      <c r="A14" s="106" t="s">
        <v>537</v>
      </c>
      <c r="B14" s="100">
        <v>40454.57</v>
      </c>
      <c r="C14" s="100">
        <v>39843.84</v>
      </c>
      <c r="D14" s="100">
        <f>IF(B14=0,"",C14/B14*100)</f>
        <v>98.49</v>
      </c>
      <c r="E14" s="101">
        <v>56502.31</v>
      </c>
      <c r="F14" s="101">
        <f>IF(E14=0,"",C14/E14*100)</f>
        <v>70.52</v>
      </c>
      <c r="G14" s="92"/>
      <c r="I14" s="107"/>
      <c r="J14" s="107"/>
    </row>
  </sheetData>
  <mergeCells count="3">
    <mergeCell ref="A1:F1"/>
    <mergeCell ref="E2:F2"/>
    <mergeCell ref="A10:F10"/>
  </mergeCells>
  <pageMargins left="0.708333333333333" right="0.64" top="1.06299212598425" bottom="1.06299212598425" header="0.511811023622047" footer="0.511811023622047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20收入</vt:lpstr>
      <vt:lpstr>20全区  </vt:lpstr>
      <vt:lpstr>20区本级</vt:lpstr>
      <vt:lpstr>20街道</vt:lpstr>
      <vt:lpstr>20一般公共预算平衡表</vt:lpstr>
      <vt:lpstr>20基金 </vt:lpstr>
      <vt:lpstr>20基金平衡表</vt:lpstr>
      <vt:lpstr>20国资 </vt:lpstr>
      <vt:lpstr>20社保 </vt:lpstr>
      <vt:lpstr>20债务</vt:lpstr>
      <vt:lpstr>20基本支出</vt:lpstr>
      <vt:lpstr>20一般公共预算专项转移支付</vt:lpstr>
      <vt:lpstr>20政府性基金专项转移支付</vt:lpstr>
      <vt:lpstr>20一般公共预算税收返还和转移支付下达执行表</vt:lpstr>
      <vt:lpstr>20政府性基金转移支付下达执行表</vt:lpstr>
      <vt:lpstr>2020年地方政府债券使用情况表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火星羊</cp:lastModifiedBy>
  <dcterms:created xsi:type="dcterms:W3CDTF">2006-09-13T11:21:00Z</dcterms:created>
  <cp:lastPrinted>2021-07-26T04:14:00Z</cp:lastPrinted>
  <dcterms:modified xsi:type="dcterms:W3CDTF">2021-09-07T02:25:06Z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372191A1B31349C183FC8ABF5FBAD810</vt:lpwstr>
  </property>
</Properties>
</file>