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938" firstSheet="18" activeTab="30"/>
  </bookViews>
  <sheets>
    <sheet name="21收入" sheetId="1" r:id="rId1"/>
    <sheet name="21全区 " sheetId="2" r:id="rId2"/>
    <sheet name="21区本级 " sheetId="3" r:id="rId3"/>
    <sheet name="21街道" sheetId="4" r:id="rId4"/>
    <sheet name="21基本支出 " sheetId="5" r:id="rId5"/>
    <sheet name="21一般平衡表" sheetId="6" r:id="rId6"/>
    <sheet name="21省市一般转移支付" sheetId="7" r:id="rId7"/>
    <sheet name="21税反、转移支付" sheetId="8" r:id="rId8"/>
    <sheet name="21基金  " sheetId="9" r:id="rId9"/>
    <sheet name="21省市基金转移支付 " sheetId="10" r:id="rId10"/>
    <sheet name="21基金转移支付" sheetId="11" r:id="rId11"/>
    <sheet name="21基金平衡表" sheetId="12" r:id="rId12"/>
    <sheet name="21国资" sheetId="13" r:id="rId13"/>
    <sheet name="21省市国资转移支付" sheetId="14" r:id="rId14"/>
    <sheet name="21社保  " sheetId="15" r:id="rId15"/>
    <sheet name="21债务" sheetId="16" r:id="rId16"/>
    <sheet name="22收入" sheetId="17" r:id="rId17"/>
    <sheet name="22全区 " sheetId="18" r:id="rId18"/>
    <sheet name="22区本级 " sheetId="19" r:id="rId19"/>
    <sheet name="22基本支出 " sheetId="20" r:id="rId20"/>
    <sheet name="22街道" sheetId="21" r:id="rId21"/>
    <sheet name="22省市一般转移支付" sheetId="22" r:id="rId22"/>
    <sheet name="22税返、转移支付" sheetId="23" r:id="rId23"/>
    <sheet name="22一般平衡表" sheetId="24" r:id="rId24"/>
    <sheet name="22基金 " sheetId="25" r:id="rId25"/>
    <sheet name="22省市基金转移支付" sheetId="26" r:id="rId26"/>
    <sheet name="22基金转移支付" sheetId="27" r:id="rId27"/>
    <sheet name="22基金平衡表 " sheetId="28" r:id="rId28"/>
    <sheet name="22国资 " sheetId="29" r:id="rId29"/>
    <sheet name="22省市国资转移支付" sheetId="30" r:id="rId30"/>
    <sheet name="22社保" sheetId="31" r:id="rId31"/>
    <sheet name="22债务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8">'21基金  '!$A$1:$G$33</definedName>
    <definedName name="_xlnm.Print_Area" localSheetId="0">'21收入'!$A$1:$F$22</definedName>
    <definedName name="_xlnm.Print_Area" localSheetId="5">'21一般平衡表'!$A$1:$D$15</definedName>
    <definedName name="_xlnm.Print_Area" localSheetId="15">'21债务'!$A$1:$B$15</definedName>
    <definedName name="_xlnm.Print_Area" localSheetId="24">'22基金 '!$A$1:$D$33</definedName>
    <definedName name="_xlnm.Print_Area" localSheetId="17">'22全区 '!$A$1:$E$378</definedName>
    <definedName name="_xlnm.Print_Area" localSheetId="23">'22一般平衡表'!$A$1:$D$15</definedName>
    <definedName name="_xlnm.Print_Area" localSheetId="31">'22债务'!$A$1:$B$16</definedName>
    <definedName name="_xlnm.Print_Titles" localSheetId="4">'21基本支出 '!$3:$4</definedName>
    <definedName name="_xlnm.Print_Titles" localSheetId="3">'21街道'!$4:$5</definedName>
    <definedName name="_xlnm.Print_Titles" localSheetId="2">'21区本级 '!$3:$4</definedName>
    <definedName name="_xlnm.Print_Titles" localSheetId="1">'21全区 '!$4:$5</definedName>
    <definedName name="_xlnm.Print_Titles" localSheetId="19">'22基本支出 '!$3:$4</definedName>
    <definedName name="_xlnm.Print_Titles" localSheetId="20">'22街道'!$4:$5</definedName>
    <definedName name="_xlnm.Print_Titles" localSheetId="18">'22区本级 '!$3:$4</definedName>
    <definedName name="_xlnm.Print_Titles" localSheetId="17">'22全区 '!$4:$5</definedName>
  </definedNames>
  <calcPr fullCalcOnLoad="1" fullPrecision="0"/>
</workbook>
</file>

<file path=xl/comments18.xml><?xml version="1.0" encoding="utf-8"?>
<comments xmlns="http://schemas.openxmlformats.org/spreadsheetml/2006/main">
  <authors>
    <author>匿名用户</author>
  </authors>
  <commentList>
    <comment ref="A79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原20110并入</t>
        </r>
      </text>
    </comment>
    <comment ref="A81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原2011002并入</t>
        </r>
      </text>
    </comment>
    <comment ref="A17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原2070804并入2070808广播电视事务</t>
        </r>
      </text>
    </comment>
    <comment ref="A25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  <comment ref="A282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  <comment ref="A306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2129901代码改为2129999
</t>
        </r>
      </text>
    </comment>
    <comment ref="B337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原名为 对村级一事一议的补助
</t>
        </r>
      </text>
    </comment>
  </commentList>
</comments>
</file>

<file path=xl/comments19.xml><?xml version="1.0" encoding="utf-8"?>
<comments xmlns="http://schemas.openxmlformats.org/spreadsheetml/2006/main">
  <authors>
    <author>匿名用户</author>
  </authors>
  <commentList>
    <comment ref="A76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原20110并入</t>
        </r>
      </text>
    </comment>
    <comment ref="A78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原2011002并入</t>
        </r>
      </text>
    </comment>
    <comment ref="A168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原2070804并入2070808广播电视事务</t>
        </r>
      </text>
    </comment>
    <comment ref="A246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  <comment ref="A27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  <comment ref="A29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2129901代码改为2129999
</t>
        </r>
      </text>
    </comment>
    <comment ref="B325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原名为 对村级一事一议的补助
</t>
        </r>
      </text>
    </comment>
  </commentList>
</comments>
</file>

<file path=xl/comments2.xml><?xml version="1.0" encoding="utf-8"?>
<comments xmlns="http://schemas.openxmlformats.org/spreadsheetml/2006/main">
  <authors>
    <author>匿名用户</author>
  </authors>
  <commentList>
    <comment ref="A17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原2070804并入2070808广播电视事务</t>
        </r>
      </text>
    </comment>
    <comment ref="A46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原2010708并入2010710税收业务</t>
        </r>
      </text>
    </comment>
    <comment ref="B34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原名为 对村级一事一议的补助
</t>
        </r>
      </text>
    </comment>
    <comment ref="A255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  <comment ref="A287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  <comment ref="A29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2119901代码改为2119999</t>
        </r>
      </text>
    </comment>
    <comment ref="A312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2129901代码改为2129999
</t>
        </r>
      </text>
    </comment>
    <comment ref="A377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2299901代码改为2299999</t>
        </r>
      </text>
    </comment>
    <comment ref="A85" authorId="0">
      <text>
        <r>
          <rPr>
            <b/>
            <sz val="9"/>
            <rFont val="宋体"/>
            <family val="0"/>
          </rPr>
          <t xml:space="preserve">匿名用户:
</t>
        </r>
        <r>
          <rPr>
            <sz val="9"/>
            <rFont val="宋体"/>
            <family val="0"/>
          </rPr>
          <t>原2011008并入，2020年未使用2013299科目</t>
        </r>
      </text>
    </comment>
    <comment ref="A8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原2011002并入</t>
        </r>
      </text>
    </comment>
    <comment ref="A81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原20110并入</t>
        </r>
      </text>
    </comment>
    <comment ref="A39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2129901代码改为2129999
</t>
        </r>
      </text>
    </comment>
  </commentList>
</comments>
</file>

<file path=xl/comments21.xml><?xml version="1.0" encoding="utf-8"?>
<comments xmlns="http://schemas.openxmlformats.org/spreadsheetml/2006/main">
  <authors>
    <author>匿名用户</author>
  </authors>
  <commentList>
    <comment ref="A72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  <comment ref="A90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2129901代码改为2129999
</t>
        </r>
      </text>
    </comment>
  </commentList>
</comments>
</file>

<file path=xl/comments3.xml><?xml version="1.0" encoding="utf-8"?>
<comments xmlns="http://schemas.openxmlformats.org/spreadsheetml/2006/main">
  <authors>
    <author>匿名用户</author>
  </authors>
  <commentList>
    <comment ref="A248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  <comment ref="A280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  <comment ref="A287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2119901代码改为2119999</t>
        </r>
      </text>
    </comment>
    <comment ref="A30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2129901代码改为2129999
</t>
        </r>
      </text>
    </comment>
    <comment ref="B335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原名为 对村级一事一议的补助
</t>
        </r>
      </text>
    </comment>
    <comment ref="A4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原2010708并入2010710税收业务</t>
        </r>
      </text>
    </comment>
    <comment ref="A78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原20110并入</t>
        </r>
      </text>
    </comment>
    <comment ref="A80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原2011002并入</t>
        </r>
      </text>
    </comment>
    <comment ref="A169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原2070804并入2070808广播电视事务</t>
        </r>
      </text>
    </comment>
    <comment ref="A82" authorId="0">
      <text>
        <r>
          <rPr>
            <b/>
            <sz val="9"/>
            <rFont val="宋体"/>
            <family val="0"/>
          </rPr>
          <t xml:space="preserve">匿名用户:
</t>
        </r>
        <r>
          <rPr>
            <sz val="9"/>
            <rFont val="宋体"/>
            <family val="0"/>
          </rPr>
          <t>原2011008并入，2020年未使用2013299科目</t>
        </r>
      </text>
    </comment>
    <comment ref="A380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2129901代码改为2129999
</t>
        </r>
      </text>
    </comment>
  </commentList>
</comments>
</file>

<file path=xl/comments4.xml><?xml version="1.0" encoding="utf-8"?>
<comments xmlns="http://schemas.openxmlformats.org/spreadsheetml/2006/main">
  <authors>
    <author>匿名用户</author>
  </authors>
  <commentList>
    <comment ref="A102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2299901代码改为2299999</t>
        </r>
      </text>
    </comment>
    <comment ref="A85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2129901代码改为2129999
</t>
        </r>
      </text>
    </comment>
    <comment ref="A67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2089901代码改为2089999</t>
        </r>
      </text>
    </comment>
  </commentList>
</comments>
</file>

<file path=xl/sharedStrings.xml><?xml version="1.0" encoding="utf-8"?>
<sst xmlns="http://schemas.openxmlformats.org/spreadsheetml/2006/main" count="2612" uniqueCount="880">
  <si>
    <t>2021年西湖区一般公共预算收入执行情况表</t>
  </si>
  <si>
    <t>单位：万元</t>
  </si>
  <si>
    <t>收入项目</t>
  </si>
  <si>
    <r>
      <t>2021</t>
    </r>
    <r>
      <rPr>
        <b/>
        <sz val="10"/>
        <rFont val="宋体"/>
        <family val="0"/>
      </rPr>
      <t>年预期</t>
    </r>
  </si>
  <si>
    <r>
      <t>2021</t>
    </r>
    <r>
      <rPr>
        <b/>
        <sz val="10"/>
        <rFont val="宋体"/>
        <family val="0"/>
      </rPr>
      <t>年实绩</t>
    </r>
  </si>
  <si>
    <t>为预期%</t>
  </si>
  <si>
    <t>上年实绩</t>
  </si>
  <si>
    <r>
      <rPr>
        <b/>
        <sz val="10"/>
        <rFont val="宋体"/>
        <family val="0"/>
      </rPr>
      <t>为上年</t>
    </r>
    <r>
      <rPr>
        <b/>
        <sz val="10"/>
        <rFont val="宋体"/>
        <family val="0"/>
      </rPr>
      <t>%</t>
    </r>
  </si>
  <si>
    <t>一般公共预算收入合计</t>
  </si>
  <si>
    <t>一、税收收入</t>
  </si>
  <si>
    <r>
      <rPr>
        <sz val="10"/>
        <rFont val="宋体"/>
        <family val="0"/>
      </rPr>
      <t xml:space="preserve">  1</t>
    </r>
    <r>
      <rPr>
        <sz val="10"/>
        <rFont val="宋体"/>
        <family val="0"/>
      </rPr>
      <t>、增值税地方部分</t>
    </r>
  </si>
  <si>
    <r>
      <rPr>
        <sz val="10"/>
        <rFont val="宋体"/>
        <family val="0"/>
      </rPr>
      <t xml:space="preserve">  2</t>
    </r>
    <r>
      <rPr>
        <sz val="10"/>
        <rFont val="宋体"/>
        <family val="0"/>
      </rPr>
      <t>、营业税地方部分</t>
    </r>
  </si>
  <si>
    <r>
      <rPr>
        <sz val="10"/>
        <rFont val="宋体"/>
        <family val="0"/>
      </rPr>
      <t xml:space="preserve">  3</t>
    </r>
    <r>
      <rPr>
        <sz val="10"/>
        <rFont val="宋体"/>
        <family val="0"/>
      </rPr>
      <t>、企业所得税地方部分</t>
    </r>
  </si>
  <si>
    <r>
      <rPr>
        <sz val="10"/>
        <rFont val="宋体"/>
        <family val="0"/>
      </rPr>
      <t xml:space="preserve">  4</t>
    </r>
    <r>
      <rPr>
        <sz val="10"/>
        <rFont val="宋体"/>
        <family val="0"/>
      </rPr>
      <t>、个人所得税地方部分</t>
    </r>
  </si>
  <si>
    <r>
      <rPr>
        <sz val="10"/>
        <rFont val="宋体"/>
        <family val="0"/>
      </rPr>
      <t xml:space="preserve">  5</t>
    </r>
    <r>
      <rPr>
        <sz val="10"/>
        <rFont val="宋体"/>
        <family val="0"/>
      </rPr>
      <t>、城市维护建设税</t>
    </r>
  </si>
  <si>
    <r>
      <rPr>
        <sz val="10"/>
        <rFont val="宋体"/>
        <family val="0"/>
      </rPr>
      <t xml:space="preserve">  6</t>
    </r>
    <r>
      <rPr>
        <sz val="10"/>
        <rFont val="宋体"/>
        <family val="0"/>
      </rPr>
      <t>、其他税收</t>
    </r>
  </si>
  <si>
    <t>二、非税收入</t>
  </si>
  <si>
    <r>
      <rPr>
        <sz val="10"/>
        <rFont val="宋体"/>
        <family val="0"/>
      </rPr>
      <t xml:space="preserve">  1</t>
    </r>
    <r>
      <rPr>
        <sz val="10"/>
        <rFont val="宋体"/>
        <family val="0"/>
      </rPr>
      <t>、专项收入</t>
    </r>
  </si>
  <si>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其中：教育费附加收入</t>
    </r>
  </si>
  <si>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>地方教育附加收入</t>
    </r>
  </si>
  <si>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>残疾人就业保障金收入</t>
    </r>
  </si>
  <si>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>森林植被恢复费</t>
    </r>
  </si>
  <si>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>水利建设专项收入</t>
    </r>
  </si>
  <si>
    <r>
      <rPr>
        <sz val="10"/>
        <rFont val="宋体"/>
        <family val="0"/>
      </rPr>
      <t xml:space="preserve">  2</t>
    </r>
    <r>
      <rPr>
        <sz val="10"/>
        <rFont val="宋体"/>
        <family val="0"/>
      </rPr>
      <t>、罚没收入</t>
    </r>
  </si>
  <si>
    <t xml:space="preserve">  3、国有资源（资产）有偿使用收入</t>
  </si>
  <si>
    <r>
      <rPr>
        <sz val="10"/>
        <rFont val="宋体"/>
        <family val="0"/>
      </rPr>
      <t xml:space="preserve">  4</t>
    </r>
    <r>
      <rPr>
        <sz val="10"/>
        <rFont val="宋体"/>
        <family val="0"/>
      </rPr>
      <t>、行政事业收费性收入</t>
    </r>
  </si>
  <si>
    <r>
      <rPr>
        <b/>
        <sz val="10"/>
        <rFont val="宋体"/>
        <family val="0"/>
      </rPr>
      <t>备注：</t>
    </r>
    <r>
      <rPr>
        <sz val="10"/>
        <rFont val="宋体"/>
        <family val="0"/>
      </rPr>
      <t>根据《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年政府收支分类科目》，原“改征增值税”（1010104项）科目删除。为此，上年实绩数同口径调整至“国内增值税”（1010101项）。</t>
    </r>
  </si>
  <si>
    <t>2021年西湖区一般公共预算支出执行情况表</t>
  </si>
  <si>
    <t>科目编码</t>
  </si>
  <si>
    <t>科目名称</t>
  </si>
  <si>
    <t>全区</t>
  </si>
  <si>
    <r>
      <t>2021</t>
    </r>
    <r>
      <rPr>
        <b/>
        <sz val="10"/>
        <rFont val="宋体"/>
        <family val="0"/>
      </rPr>
      <t>年预算</t>
    </r>
  </si>
  <si>
    <r>
      <t>2021</t>
    </r>
    <r>
      <rPr>
        <b/>
        <sz val="10"/>
        <rFont val="宋体"/>
        <family val="0"/>
      </rPr>
      <t>年调整</t>
    </r>
  </si>
  <si>
    <r>
      <t>为调整</t>
    </r>
    <r>
      <rPr>
        <b/>
        <sz val="10"/>
        <rFont val="Times New Roman"/>
        <family val="1"/>
      </rPr>
      <t>%</t>
    </r>
  </si>
  <si>
    <r>
      <t>为上年</t>
    </r>
    <r>
      <rPr>
        <b/>
        <sz val="10"/>
        <rFont val="宋体"/>
        <family val="0"/>
      </rPr>
      <t>%</t>
    </r>
  </si>
  <si>
    <t>支出合计</t>
  </si>
  <si>
    <t>一、一般公共预算支出</t>
  </si>
  <si>
    <t>一般公共服务支出</t>
  </si>
  <si>
    <t xml:space="preserve"> 人大事务</t>
  </si>
  <si>
    <t xml:space="preserve">  行政运行</t>
  </si>
  <si>
    <t xml:space="preserve">  一般行政管理事务</t>
  </si>
  <si>
    <t xml:space="preserve">  人大会议</t>
  </si>
  <si>
    <t xml:space="preserve">  人大代表履职能力提升</t>
  </si>
  <si>
    <t xml:space="preserve"> 政协事务</t>
  </si>
  <si>
    <t xml:space="preserve">  政协会议</t>
  </si>
  <si>
    <t xml:space="preserve">  参政议政</t>
  </si>
  <si>
    <t xml:space="preserve">  事业运行</t>
  </si>
  <si>
    <t xml:space="preserve"> 政府办公厅（室）及相关机构事务</t>
  </si>
  <si>
    <t xml:space="preserve">  机关服务</t>
  </si>
  <si>
    <t xml:space="preserve">  其他政府办公厅（室）及相关机构事务支出</t>
  </si>
  <si>
    <t xml:space="preserve"> 发展与改革事务</t>
  </si>
  <si>
    <t xml:space="preserve">  社会事业发展规划</t>
  </si>
  <si>
    <t xml:space="preserve"> 统计信息事务</t>
  </si>
  <si>
    <t xml:space="preserve">  专项统计业务</t>
  </si>
  <si>
    <t xml:space="preserve">  专项普查活动</t>
  </si>
  <si>
    <t xml:space="preserve">  统计抽样调查</t>
  </si>
  <si>
    <t xml:space="preserve">  其他统计信息事务支出</t>
  </si>
  <si>
    <t xml:space="preserve"> 财政事务</t>
  </si>
  <si>
    <t xml:space="preserve">  财政国库业务</t>
  </si>
  <si>
    <t xml:space="preserve">  信息化建设</t>
  </si>
  <si>
    <t xml:space="preserve">  财政委托业务支出</t>
  </si>
  <si>
    <t xml:space="preserve"> 税收事务</t>
  </si>
  <si>
    <t xml:space="preserve">  税收业务</t>
  </si>
  <si>
    <t xml:space="preserve">  其他税收事务支出</t>
  </si>
  <si>
    <t xml:space="preserve"> 审计事务</t>
  </si>
  <si>
    <t xml:space="preserve">  审计业务</t>
  </si>
  <si>
    <t xml:space="preserve">  纪检监察事务</t>
  </si>
  <si>
    <t xml:space="preserve">  其他纪检监察事务支出</t>
  </si>
  <si>
    <t xml:space="preserve"> 商贸事务</t>
  </si>
  <si>
    <t xml:space="preserve">  招商引资</t>
  </si>
  <si>
    <t xml:space="preserve">  其他商贸事务支出</t>
  </si>
  <si>
    <t xml:space="preserve"> 知识产权事务</t>
  </si>
  <si>
    <t xml:space="preserve">  其他知识产权事务支出</t>
  </si>
  <si>
    <t xml:space="preserve"> 档案事务</t>
  </si>
  <si>
    <t xml:space="preserve">  档案馆</t>
  </si>
  <si>
    <t xml:space="preserve"> 民主党派及工商联事务</t>
  </si>
  <si>
    <t xml:space="preserve">  其他民主党派及工商联事务支出</t>
  </si>
  <si>
    <t xml:space="preserve"> 群众团体事务</t>
  </si>
  <si>
    <t xml:space="preserve">  其他群众团体事务支出</t>
  </si>
  <si>
    <t xml:space="preserve"> 党委办公厅（室）及相关机构事务</t>
  </si>
  <si>
    <t xml:space="preserve"> 组织事务</t>
  </si>
  <si>
    <t xml:space="preserve">  其他组织事务支出</t>
  </si>
  <si>
    <t xml:space="preserve"> 宣传事务</t>
  </si>
  <si>
    <t xml:space="preserve"> 统战事务</t>
  </si>
  <si>
    <t xml:space="preserve"> 其他共产党事务支出</t>
  </si>
  <si>
    <t xml:space="preserve"> 网信事务</t>
  </si>
  <si>
    <t xml:space="preserve"> 市场监督管理事务</t>
  </si>
  <si>
    <t xml:space="preserve">  市场主体管理</t>
  </si>
  <si>
    <t xml:space="preserve">  市场秩序执法</t>
  </si>
  <si>
    <t xml:space="preserve">  药品事务</t>
  </si>
  <si>
    <t xml:space="preserve">  其他市场监督管理事务</t>
  </si>
  <si>
    <t xml:space="preserve"> 其他一般公共服务支出</t>
  </si>
  <si>
    <t xml:space="preserve">  其他一般公共服务支出</t>
  </si>
  <si>
    <t>国防支出</t>
  </si>
  <si>
    <t>公共安全支出</t>
  </si>
  <si>
    <t xml:space="preserve"> 其中：武装警察部队</t>
  </si>
  <si>
    <t xml:space="preserve"> 公安</t>
  </si>
  <si>
    <t xml:space="preserve"> 检察</t>
  </si>
  <si>
    <t xml:space="preserve"> 法院</t>
  </si>
  <si>
    <t xml:space="preserve"> 司法</t>
  </si>
  <si>
    <t>教育支出</t>
  </si>
  <si>
    <t xml:space="preserve"> 教育管理事务</t>
  </si>
  <si>
    <t xml:space="preserve"> 普通教育</t>
  </si>
  <si>
    <t>2050201</t>
  </si>
  <si>
    <t xml:space="preserve">  学前教育</t>
  </si>
  <si>
    <t>2050202</t>
  </si>
  <si>
    <t xml:space="preserve">  小学教育</t>
  </si>
  <si>
    <t xml:space="preserve">  初中教育</t>
  </si>
  <si>
    <t xml:space="preserve">  高中教育</t>
  </si>
  <si>
    <t xml:space="preserve">  其他普通教育支出</t>
  </si>
  <si>
    <t xml:space="preserve"> 职业教育</t>
  </si>
  <si>
    <t xml:space="preserve">  中等职业教育</t>
  </si>
  <si>
    <t xml:space="preserve"> 成人教育</t>
  </si>
  <si>
    <t xml:space="preserve">  其他成人教育支出</t>
  </si>
  <si>
    <t xml:space="preserve"> 特殊教育</t>
  </si>
  <si>
    <t xml:space="preserve">  特殊学校教育</t>
  </si>
  <si>
    <t xml:space="preserve"> 进修及培训</t>
  </si>
  <si>
    <t xml:space="preserve">  其他进修及培训</t>
  </si>
  <si>
    <t xml:space="preserve"> 教育费附加安排的支出</t>
  </si>
  <si>
    <t xml:space="preserve">  其他教育费附加安排的支出</t>
  </si>
  <si>
    <t>科学技术支出</t>
  </si>
  <si>
    <t xml:space="preserve"> 科学技术管理事务</t>
  </si>
  <si>
    <t xml:space="preserve">  其他科学技术管理事务支出</t>
  </si>
  <si>
    <t xml:space="preserve"> 基础研究</t>
  </si>
  <si>
    <t xml:space="preserve">  实验室及相关设施</t>
  </si>
  <si>
    <t xml:space="preserve"> 技术研究与开发</t>
  </si>
  <si>
    <t xml:space="preserve">  科技成果转化与扩散</t>
  </si>
  <si>
    <t xml:space="preserve">  其他技术研究与开发支出</t>
  </si>
  <si>
    <t xml:space="preserve"> 科技条件与服务</t>
  </si>
  <si>
    <t xml:space="preserve">  机构运行</t>
  </si>
  <si>
    <t xml:space="preserve"> 科学技术普及</t>
  </si>
  <si>
    <t xml:space="preserve">  科普活动</t>
  </si>
  <si>
    <t xml:space="preserve">  学术交流活动</t>
  </si>
  <si>
    <t xml:space="preserve">  其他科学技术普及支出</t>
  </si>
  <si>
    <t xml:space="preserve"> 其他科学技术支出</t>
  </si>
  <si>
    <t xml:space="preserve">  其他科学技术支出</t>
  </si>
  <si>
    <t>文化旅游体育与传媒支出</t>
  </si>
  <si>
    <t xml:space="preserve"> 文化和旅游</t>
  </si>
  <si>
    <t xml:space="preserve">  图书馆</t>
  </si>
  <si>
    <t xml:space="preserve">  文化展示及纪念机构</t>
  </si>
  <si>
    <t xml:space="preserve">  群众文化</t>
  </si>
  <si>
    <t xml:space="preserve">  文化和旅游交流与合作</t>
  </si>
  <si>
    <t xml:space="preserve">  文化和旅游市场管理</t>
  </si>
  <si>
    <t xml:space="preserve">  旅游宣传</t>
  </si>
  <si>
    <t xml:space="preserve">  文化和旅游管理事务</t>
  </si>
  <si>
    <t xml:space="preserve">  其他文化和旅游支出</t>
  </si>
  <si>
    <t xml:space="preserve"> 文物</t>
  </si>
  <si>
    <t xml:space="preserve">  文物保护</t>
  </si>
  <si>
    <t xml:space="preserve"> 体育</t>
  </si>
  <si>
    <t xml:space="preserve">  群众体育</t>
  </si>
  <si>
    <t xml:space="preserve"> 新闻出版电影</t>
  </si>
  <si>
    <t xml:space="preserve">  新闻通讯</t>
  </si>
  <si>
    <t xml:space="preserve"> 广播电视</t>
  </si>
  <si>
    <t xml:space="preserve">  广播电视事务</t>
  </si>
  <si>
    <t xml:space="preserve">  其他广播电视支出</t>
  </si>
  <si>
    <t xml:space="preserve"> 其他文化旅游体育与传媒支出</t>
  </si>
  <si>
    <t xml:space="preserve">  其他文化旅游体育与传媒支出</t>
  </si>
  <si>
    <t>社会保障和就业支出</t>
  </si>
  <si>
    <t xml:space="preserve"> 人力资源和社会保障管理事务</t>
  </si>
  <si>
    <t xml:space="preserve">  综合业务管理</t>
  </si>
  <si>
    <t xml:space="preserve">  劳动保障监察</t>
  </si>
  <si>
    <t xml:space="preserve">  就业管理事务</t>
  </si>
  <si>
    <t xml:space="preserve">  社会保险业务管理事务</t>
  </si>
  <si>
    <t xml:space="preserve">  社会保险经办机构</t>
  </si>
  <si>
    <t xml:space="preserve">  劳动人事争议调解仲裁</t>
  </si>
  <si>
    <t xml:space="preserve">  其他人力资源和社会保障管理事务支出</t>
  </si>
  <si>
    <t xml:space="preserve"> 民政管理事务</t>
  </si>
  <si>
    <t xml:space="preserve">  社会组织管理</t>
  </si>
  <si>
    <t xml:space="preserve">  行政区划和地名管理</t>
  </si>
  <si>
    <t xml:space="preserve">  基层政权建设和社区治理</t>
  </si>
  <si>
    <t xml:space="preserve">  其他民政管理事务支出</t>
  </si>
  <si>
    <t xml:space="preserve"> 行政事业单位养老支出</t>
  </si>
  <si>
    <t xml:space="preserve">  行政单位离退休</t>
  </si>
  <si>
    <t xml:space="preserve">  事业单位离退休</t>
  </si>
  <si>
    <t xml:space="preserve">  离退休人员管理机构</t>
  </si>
  <si>
    <t xml:space="preserve">  机关事业单位基本养老保险缴费支出</t>
  </si>
  <si>
    <t xml:space="preserve">  机关事业单位职业年金缴费支出</t>
  </si>
  <si>
    <t xml:space="preserve">  对机关事业单位基本养老保险基金的补助</t>
  </si>
  <si>
    <t xml:space="preserve">  对机关事业单位职业年金的补助</t>
  </si>
  <si>
    <t xml:space="preserve">  其他行政事业单位养老支出</t>
  </si>
  <si>
    <t xml:space="preserve"> 就业补助</t>
  </si>
  <si>
    <t xml:space="preserve">  社会保险补贴</t>
  </si>
  <si>
    <t xml:space="preserve">  公益性岗位补贴</t>
  </si>
  <si>
    <t xml:space="preserve">  其他就业补助支出</t>
  </si>
  <si>
    <t xml:space="preserve"> 抚恤</t>
  </si>
  <si>
    <t xml:space="preserve">  死亡抚恤</t>
  </si>
  <si>
    <t xml:space="preserve">  伤残抚恤</t>
  </si>
  <si>
    <t xml:space="preserve">  义务兵优待</t>
  </si>
  <si>
    <t xml:space="preserve">  其他优抚支出</t>
  </si>
  <si>
    <t xml:space="preserve"> 退役安置</t>
  </si>
  <si>
    <t xml:space="preserve">  退役士兵安置</t>
  </si>
  <si>
    <t xml:space="preserve">  军队移交政府的离退休人员安置</t>
  </si>
  <si>
    <t xml:space="preserve">  退役士兵管理教育</t>
  </si>
  <si>
    <t xml:space="preserve"> 社会福利</t>
  </si>
  <si>
    <t xml:space="preserve">  老年福利</t>
  </si>
  <si>
    <t xml:space="preserve">  殡葬</t>
  </si>
  <si>
    <t xml:space="preserve">  社会福利事业单位</t>
  </si>
  <si>
    <t xml:space="preserve">  养老服务</t>
  </si>
  <si>
    <t xml:space="preserve"> 残疾人事业</t>
  </si>
  <si>
    <t xml:space="preserve">  残疾人康复</t>
  </si>
  <si>
    <t xml:space="preserve">  残疾人就业和扶贫</t>
  </si>
  <si>
    <t xml:space="preserve">  残疾人体育</t>
  </si>
  <si>
    <t xml:space="preserve">  残疾人生活和护理补贴</t>
  </si>
  <si>
    <t xml:space="preserve">  其他残疾人事业支出</t>
  </si>
  <si>
    <t xml:space="preserve"> 红十字事业</t>
  </si>
  <si>
    <t xml:space="preserve">  其他红十字事业支出</t>
  </si>
  <si>
    <t xml:space="preserve"> 最低生活保障</t>
  </si>
  <si>
    <t xml:space="preserve">  城市最低生活保障金支出</t>
  </si>
  <si>
    <t xml:space="preserve">  农村最低生活保障金支出</t>
  </si>
  <si>
    <t xml:space="preserve"> 临时救助</t>
  </si>
  <si>
    <t xml:space="preserve">  临时救助支出</t>
  </si>
  <si>
    <t xml:space="preserve">  流浪乞讨人员救助支出</t>
  </si>
  <si>
    <t xml:space="preserve"> 特困人员救助供养</t>
  </si>
  <si>
    <t xml:space="preserve">  城市特困人员救助供养支出</t>
  </si>
  <si>
    <t xml:space="preserve"> 其他生活救助</t>
  </si>
  <si>
    <t xml:space="preserve">  其他城市生活救助</t>
  </si>
  <si>
    <t xml:space="preserve">  其他农村生活救助</t>
  </si>
  <si>
    <t xml:space="preserve"> 财政对基本养老保险基金的补助</t>
  </si>
  <si>
    <t xml:space="preserve">  财政对城乡居民基本养老保险基金的补助</t>
  </si>
  <si>
    <t xml:space="preserve"> 财政对其他社会保险基金的补助</t>
  </si>
  <si>
    <t xml:space="preserve">  其他财政对其他社会保险基金的补助</t>
  </si>
  <si>
    <t xml:space="preserve"> 退役军人管理事务</t>
  </si>
  <si>
    <t xml:space="preserve">  拥军优属</t>
  </si>
  <si>
    <t xml:space="preserve"> 其他社会保障和就业支出</t>
  </si>
  <si>
    <t xml:space="preserve">  其他社会保障和就业支出</t>
  </si>
  <si>
    <t>卫生健康支出</t>
  </si>
  <si>
    <t xml:space="preserve"> 卫生健康管理事务</t>
  </si>
  <si>
    <t xml:space="preserve"> 基层医疗卫生机构</t>
  </si>
  <si>
    <t xml:space="preserve">  城市社区卫生机构</t>
  </si>
  <si>
    <t xml:space="preserve">  其他基层医疗卫生机构支出</t>
  </si>
  <si>
    <t xml:space="preserve"> 公共卫生</t>
  </si>
  <si>
    <t xml:space="preserve">  疾病预防控制机构</t>
  </si>
  <si>
    <t xml:space="preserve">  卫生监督机构</t>
  </si>
  <si>
    <t xml:space="preserve">  妇幼保健机构</t>
  </si>
  <si>
    <t xml:space="preserve">  其他专业公共卫生机构</t>
  </si>
  <si>
    <t xml:space="preserve">  基本公共卫生服务</t>
  </si>
  <si>
    <t xml:space="preserve">  突发公共卫生事件应急处理</t>
  </si>
  <si>
    <t xml:space="preserve">  其他公共卫生支出</t>
  </si>
  <si>
    <t xml:space="preserve"> 中医药</t>
  </si>
  <si>
    <t xml:space="preserve">  其他中医药支出</t>
  </si>
  <si>
    <t xml:space="preserve"> 计划生育事务</t>
  </si>
  <si>
    <t xml:space="preserve">  其他计划生育事务支出</t>
  </si>
  <si>
    <t xml:space="preserve"> 行政事业单位医疗</t>
  </si>
  <si>
    <t xml:space="preserve">  行政单位医疗</t>
  </si>
  <si>
    <t xml:space="preserve">  事业单位医疗</t>
  </si>
  <si>
    <t xml:space="preserve"> 财政对基本医疗保险基金的补助</t>
  </si>
  <si>
    <t xml:space="preserve">  财政对城乡居民基本医疗保险基金的补助</t>
  </si>
  <si>
    <t xml:space="preserve"> 医疗救助</t>
  </si>
  <si>
    <t xml:space="preserve">  城乡医疗救助</t>
  </si>
  <si>
    <t xml:space="preserve"> 医疗保障管理事务</t>
  </si>
  <si>
    <t xml:space="preserve">  其他医疗保障管理事务支出</t>
  </si>
  <si>
    <t xml:space="preserve"> 其他卫生健康支出</t>
  </si>
  <si>
    <t xml:space="preserve">  其他卫生健康支出</t>
  </si>
  <si>
    <t>节能环保支出</t>
  </si>
  <si>
    <t xml:space="preserve"> 环境保护管理事务</t>
  </si>
  <si>
    <t xml:space="preserve"> 污染防治</t>
  </si>
  <si>
    <t xml:space="preserve">  其他污染防治支出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</si>
  <si>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</si>
  <si>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</si>
  <si>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</si>
  <si>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</si>
  <si>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</t>
  </si>
  <si>
    <t xml:space="preserve">  市政公用行业市场监管</t>
  </si>
  <si>
    <t xml:space="preserve">  住宅建设与房地产市场监管</t>
  </si>
  <si>
    <t xml:space="preserve">  其他城乡社区管理事务支出</t>
  </si>
  <si>
    <t xml:space="preserve"> 城乡社区规划与管理</t>
  </si>
  <si>
    <t xml:space="preserve">  城乡社区规划与管理</t>
  </si>
  <si>
    <t xml:space="preserve"> 城乡社区公共设施</t>
  </si>
  <si>
    <t xml:space="preserve">  其他城乡社区公共设施支出</t>
  </si>
  <si>
    <t xml:space="preserve"> 城乡社区环境卫生</t>
  </si>
  <si>
    <t xml:space="preserve">  城乡社区环境卫生</t>
  </si>
  <si>
    <t xml:space="preserve"> 建设市场管理与监督</t>
  </si>
  <si>
    <t xml:space="preserve">  建设市场管理与监督</t>
  </si>
  <si>
    <t xml:space="preserve"> 其他城乡社区支出</t>
  </si>
  <si>
    <t xml:space="preserve">  其他城乡社区支出</t>
  </si>
  <si>
    <t>农林水支出</t>
  </si>
  <si>
    <t xml:space="preserve"> 农业农村</t>
  </si>
  <si>
    <t xml:space="preserve">  科技转化与推广服务</t>
  </si>
  <si>
    <t xml:space="preserve">  病虫害控制</t>
  </si>
  <si>
    <t xml:space="preserve">  农产品质量安全</t>
  </si>
  <si>
    <t xml:space="preserve">  执法监管</t>
  </si>
  <si>
    <t xml:space="preserve">  统计监测与信息服务</t>
  </si>
  <si>
    <t xml:space="preserve">  行业业务管理</t>
  </si>
  <si>
    <t xml:space="preserve">  稳定农民收入补贴</t>
  </si>
  <si>
    <t xml:space="preserve">  农业生产发展</t>
  </si>
  <si>
    <t xml:space="preserve">  农业资源保护修复与利用</t>
  </si>
  <si>
    <t xml:space="preserve">  其他农业农村支出</t>
  </si>
  <si>
    <t xml:space="preserve"> 林业和草原</t>
  </si>
  <si>
    <t xml:space="preserve">  事业机构</t>
  </si>
  <si>
    <t xml:space="preserve">  森林培育</t>
  </si>
  <si>
    <t xml:space="preserve">  森林资源管理</t>
  </si>
  <si>
    <t xml:space="preserve">  森林生态效益补偿</t>
  </si>
  <si>
    <t xml:space="preserve">  动植物保护</t>
  </si>
  <si>
    <t xml:space="preserve">  防灾减灾</t>
  </si>
  <si>
    <t xml:space="preserve">  其他林业和草原支出</t>
  </si>
  <si>
    <t xml:space="preserve"> 水利</t>
  </si>
  <si>
    <t xml:space="preserve">  水利工程运行与维护</t>
  </si>
  <si>
    <t xml:space="preserve">  水资源节约管理与保护</t>
  </si>
  <si>
    <t xml:space="preserve">  防汛</t>
  </si>
  <si>
    <t xml:space="preserve">  其他水利支出</t>
  </si>
  <si>
    <t xml:space="preserve"> 农村综合改革</t>
  </si>
  <si>
    <t xml:space="preserve">  对村级公益事业建设的补助</t>
  </si>
  <si>
    <t xml:space="preserve">  对村民委员会和村党支部的补助</t>
  </si>
  <si>
    <t xml:space="preserve"> 其他农林水支出</t>
  </si>
  <si>
    <t xml:space="preserve">  其他农林水支出</t>
  </si>
  <si>
    <t>资源勘探工业信息等支出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</si>
  <si>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</si>
  <si>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</si>
  <si>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</si>
  <si>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援助其他地区支出</t>
  </si>
  <si>
    <t xml:space="preserve"> 教育</t>
  </si>
  <si>
    <t xml:space="preserve"> 农业</t>
  </si>
  <si>
    <t xml:space="preserve"> 其他支出</t>
  </si>
  <si>
    <t>自然资源海洋气象等支出</t>
  </si>
  <si>
    <t xml:space="preserve"> 自然资源事务</t>
  </si>
  <si>
    <t xml:space="preserve">  自然资源规划及管理</t>
  </si>
  <si>
    <t xml:space="preserve">  自然资源调查与确权登记</t>
  </si>
  <si>
    <t>灾害防治及应急管理支出</t>
  </si>
  <si>
    <t xml:space="preserve"> 应急管理事务</t>
  </si>
  <si>
    <t xml:space="preserve">  安全监管</t>
  </si>
  <si>
    <t xml:space="preserve">  其他应急管理支出</t>
  </si>
  <si>
    <t xml:space="preserve"> 消防事务</t>
  </si>
  <si>
    <t xml:space="preserve">  其他消防事务支出</t>
  </si>
  <si>
    <t xml:space="preserve"> 自然灾害防治</t>
  </si>
  <si>
    <t xml:space="preserve">  地质灾害防治</t>
  </si>
  <si>
    <t>预备费</t>
  </si>
  <si>
    <t xml:space="preserve"> 预备费</t>
  </si>
  <si>
    <t>其他支出</t>
  </si>
  <si>
    <t xml:space="preserve">  其他支出</t>
  </si>
  <si>
    <t>债务付息支出</t>
  </si>
  <si>
    <t xml:space="preserve"> 地方政府一般债务付息支出</t>
  </si>
  <si>
    <t xml:space="preserve">  地方政府一般债券付息支出</t>
  </si>
  <si>
    <t>债务发行费用支出</t>
  </si>
  <si>
    <t xml:space="preserve"> 地方政府一般债务发行费用支出</t>
  </si>
  <si>
    <t>二、一般债务支出</t>
  </si>
  <si>
    <t xml:space="preserve">  高等教育</t>
  </si>
  <si>
    <t xml:space="preserve"> 其他教育支出</t>
  </si>
  <si>
    <t xml:space="preserve">  其他教育支出</t>
  </si>
  <si>
    <t>三、省市转移支付支出</t>
  </si>
  <si>
    <r>
      <t>备注：</t>
    </r>
    <r>
      <rPr>
        <sz val="10"/>
        <rFont val="宋体"/>
        <family val="0"/>
      </rPr>
      <t>根据《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政府收支分类科目》，原“协税护税”（2010708项）、“一般行政管理事务”（2011002项）、“引进人才费用”（2011008项）、“广播”（2070804项）、“其他社会保障和就业支出”（2089901项）、“其他卫生健康支出”（2109901项）、“其他节能环保支出”（2119901项）、“其他城乡社区支出”（2129901项）、“其他支出”（2299901项）科目删除，增设相应科目。为此，上年实绩数同口径调整至增设科目中。</t>
    </r>
  </si>
  <si>
    <t>2021年西湖区本级一般公共预算支出执行情况表</t>
  </si>
  <si>
    <t xml:space="preserve">      单位：万元</t>
  </si>
  <si>
    <t>区本级</t>
  </si>
  <si>
    <r>
      <t>为上年</t>
    </r>
    <r>
      <rPr>
        <b/>
        <sz val="10"/>
        <rFont val="Times New Roman"/>
        <family val="1"/>
      </rPr>
      <t>%</t>
    </r>
  </si>
  <si>
    <t xml:space="preserve"> 纪检监察事务</t>
  </si>
  <si>
    <t xml:space="preserve">   其他广播电视支出</t>
  </si>
  <si>
    <t xml:space="preserve">  预备费</t>
  </si>
  <si>
    <r>
      <t>备注：</t>
    </r>
    <r>
      <rPr>
        <sz val="10"/>
        <rFont val="宋体"/>
        <family val="0"/>
      </rPr>
      <t>根据《2021年政府收支分类科目》，原“协税护税”（2010708项）、“一般行政管理事务”（2011002项）、“引进人才费用”（2011008项）、“广播”（2070804项）、“其他社会保障和就业支出”（2089901项）、“其他卫生健康支出”（2109901项）、“其他节能环保支出”（2119901项）、“其他城乡社区支出”（2129901项）、“其他支出”（2299901项）科目删除，增设相应科目。为此，上年实绩数同口径调整至增设科目中。</t>
    </r>
  </si>
  <si>
    <t>2021年西湖区街道一般公共预算支出执行情况表</t>
  </si>
  <si>
    <t>街道</t>
  </si>
  <si>
    <r>
      <t>为预算</t>
    </r>
    <r>
      <rPr>
        <b/>
        <sz val="10"/>
        <rFont val="Times New Roman"/>
        <family val="1"/>
      </rPr>
      <t>%</t>
    </r>
  </si>
  <si>
    <t xml:space="preserve">  人大事务</t>
  </si>
  <si>
    <t xml:space="preserve">   一般行政管理事务</t>
  </si>
  <si>
    <t xml:space="preserve">  政府办公厅（室）及相关机构事务</t>
  </si>
  <si>
    <t xml:space="preserve">   行政运行</t>
  </si>
  <si>
    <t xml:space="preserve">   其他政府办公厅（室）及相关机构事务支出</t>
  </si>
  <si>
    <t xml:space="preserve">  统计信息事务</t>
  </si>
  <si>
    <t xml:space="preserve">   专项普查活动</t>
  </si>
  <si>
    <t xml:space="preserve">   其他统计信息事务支出</t>
  </si>
  <si>
    <t xml:space="preserve">   其他纪检监察事务支出</t>
  </si>
  <si>
    <t xml:space="preserve">  商贸事务</t>
  </si>
  <si>
    <t xml:space="preserve">   其他商贸事务支出</t>
  </si>
  <si>
    <t xml:space="preserve">  群众团体事务</t>
  </si>
  <si>
    <t xml:space="preserve">   其他群众团体事务支出</t>
  </si>
  <si>
    <t xml:space="preserve">  市场监督管理事务</t>
  </si>
  <si>
    <t xml:space="preserve">   其他市场监督管理事务</t>
  </si>
  <si>
    <t xml:space="preserve">   其他一般公共服务支出</t>
  </si>
  <si>
    <t xml:space="preserve">  公安</t>
  </si>
  <si>
    <t xml:space="preserve">  司法</t>
  </si>
  <si>
    <t xml:space="preserve">  普通教育</t>
  </si>
  <si>
    <t xml:space="preserve">   学前教育</t>
  </si>
  <si>
    <t xml:space="preserve">   其他普通教育支出</t>
  </si>
  <si>
    <t>20607</t>
  </si>
  <si>
    <t xml:space="preserve">  科学技术普及</t>
  </si>
  <si>
    <t>2060702</t>
  </si>
  <si>
    <t xml:space="preserve">   科普活动</t>
  </si>
  <si>
    <t>2069999</t>
  </si>
  <si>
    <t xml:space="preserve">   其他科学技术支出</t>
  </si>
  <si>
    <t xml:space="preserve">  文化和旅游</t>
  </si>
  <si>
    <t xml:space="preserve">   群众文化</t>
  </si>
  <si>
    <t xml:space="preserve">   其他文化旅游体育与传媒支出</t>
  </si>
  <si>
    <t xml:space="preserve">  人力资源和社会保障管理事务</t>
  </si>
  <si>
    <t xml:space="preserve">   其他人力资源和社会保障管理事务支出</t>
  </si>
  <si>
    <t xml:space="preserve">  民政管理事务</t>
  </si>
  <si>
    <t xml:space="preserve">   其他民政管理事务支出</t>
  </si>
  <si>
    <t xml:space="preserve">  行政事业单位养老支出</t>
  </si>
  <si>
    <t xml:space="preserve">   行政单位离退休</t>
  </si>
  <si>
    <t xml:space="preserve">   事业单位离退休</t>
  </si>
  <si>
    <t xml:space="preserve">   机关事业单位基本养老保险缴费支出</t>
  </si>
  <si>
    <t xml:space="preserve">   机关事业单位职业年金缴费支出</t>
  </si>
  <si>
    <t xml:space="preserve">  就业补助</t>
  </si>
  <si>
    <t xml:space="preserve">   公益性岗位补贴</t>
  </si>
  <si>
    <t xml:space="preserve">   其他就业补助支出</t>
  </si>
  <si>
    <t xml:space="preserve">  抚恤</t>
  </si>
  <si>
    <t xml:space="preserve">   其他优抚支出</t>
  </si>
  <si>
    <t xml:space="preserve">  残疾人事业</t>
  </si>
  <si>
    <t xml:space="preserve">   其他残疾人事业支出</t>
  </si>
  <si>
    <t xml:space="preserve">  其他生活救助</t>
  </si>
  <si>
    <t xml:space="preserve">   其他城市生活救助</t>
  </si>
  <si>
    <t xml:space="preserve">   其他农村生活救助</t>
  </si>
  <si>
    <t xml:space="preserve">   其他社会保障和就业支出</t>
  </si>
  <si>
    <t xml:space="preserve">  公共卫生</t>
  </si>
  <si>
    <t xml:space="preserve">   基本公共卫生服务</t>
  </si>
  <si>
    <t xml:space="preserve">   其他公共卫生支出</t>
  </si>
  <si>
    <t xml:space="preserve">  计划生育事务</t>
  </si>
  <si>
    <t xml:space="preserve">   其他计划生育事务支出</t>
  </si>
  <si>
    <t xml:space="preserve">  行政事业单位医疗</t>
  </si>
  <si>
    <t xml:space="preserve">   行政单位医疗</t>
  </si>
  <si>
    <t xml:space="preserve">   事业单位医疗</t>
  </si>
  <si>
    <t xml:space="preserve">  城乡社区管理事务</t>
  </si>
  <si>
    <t xml:space="preserve">   其他城乡社区管理事务支出</t>
  </si>
  <si>
    <t xml:space="preserve">  城乡社区公共设施</t>
  </si>
  <si>
    <t xml:space="preserve">   其他城乡社区公共设施支出</t>
  </si>
  <si>
    <t xml:space="preserve">   城乡社区环境卫生</t>
  </si>
  <si>
    <t xml:space="preserve">   其他城乡社区支出</t>
  </si>
  <si>
    <t xml:space="preserve">   其他农林水支出</t>
  </si>
  <si>
    <t xml:space="preserve">  支持中小企业发展和管理支出</t>
  </si>
  <si>
    <t xml:space="preserve">   中小企业发展专项</t>
  </si>
  <si>
    <t xml:space="preserve">  应急管理事务</t>
  </si>
  <si>
    <t xml:space="preserve">   安全监管</t>
  </si>
  <si>
    <t xml:space="preserve">   其他应急管理支出</t>
  </si>
  <si>
    <t xml:space="preserve">  消防事务</t>
  </si>
  <si>
    <t xml:space="preserve">   其他消防事务支出</t>
  </si>
  <si>
    <t xml:space="preserve">   其他支出</t>
  </si>
  <si>
    <r>
      <t>备注</t>
    </r>
    <r>
      <rPr>
        <sz val="10"/>
        <rFont val="宋体"/>
        <family val="0"/>
      </rPr>
      <t>：根据《2021年政府收支分类科目》，原“其他社会保障和就业支出”（2089901项）、“其他城乡社区支出”（2129901项）、“其他支出”（2299901项）科目删除，增设相应科目。为此，上年实绩数同口径调整至增设科目中。</t>
    </r>
  </si>
  <si>
    <t>2021年西湖区本级基本支出经济分类科目执行表</t>
  </si>
  <si>
    <t>经济分类科目</t>
  </si>
  <si>
    <r>
      <t>合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计</t>
    </r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</si>
  <si>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</si>
  <si>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</si>
  <si>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</si>
  <si>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</si>
  <si>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</si>
  <si>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</si>
  <si>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</si>
  <si>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</si>
  <si>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</si>
  <si>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</si>
  <si>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</si>
  <si>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</si>
  <si>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</si>
  <si>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</si>
  <si>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</si>
  <si>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</si>
  <si>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</si>
  <si>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基础设施建设</t>
  </si>
  <si>
    <t>设备购置</t>
  </si>
  <si>
    <t>大型修缮</t>
  </si>
  <si>
    <t>其他资本性支出</t>
  </si>
  <si>
    <t>对事业单位经常性补助</t>
  </si>
  <si>
    <t>工资福利支出</t>
  </si>
  <si>
    <t>商品和服务支出</t>
  </si>
  <si>
    <t>对事业单位资本性补助</t>
  </si>
  <si>
    <t>资本性支出（一）</t>
  </si>
  <si>
    <t>对个人和家庭的补助</t>
  </si>
  <si>
    <t>社会福利和救助</t>
  </si>
  <si>
    <t>助学金</t>
  </si>
  <si>
    <t>离退休费</t>
  </si>
  <si>
    <t>其他对个人和家庭补助</t>
  </si>
  <si>
    <t>2021年西湖区一般公共预算收支平衡表</t>
  </si>
  <si>
    <t>预算科目</t>
  </si>
  <si>
    <t>金额</t>
  </si>
  <si>
    <t>一般公共预算收入</t>
  </si>
  <si>
    <t>一般公共预算支出</t>
  </si>
  <si>
    <t>上级补助收入</t>
  </si>
  <si>
    <t xml:space="preserve">  其中：省市补助（转移支付）支出</t>
  </si>
  <si>
    <t xml:space="preserve">  其中：返还性收入</t>
  </si>
  <si>
    <t xml:space="preserve">    省市补助（转移支付）收入</t>
  </si>
  <si>
    <t>下级上解收入</t>
  </si>
  <si>
    <t>上解上级支出</t>
  </si>
  <si>
    <t>债务转贷收入</t>
  </si>
  <si>
    <t>地方政府一般债务还本支出</t>
  </si>
  <si>
    <t>新增一般债券收入</t>
  </si>
  <si>
    <t>转移性支出</t>
  </si>
  <si>
    <t>调入资金</t>
  </si>
  <si>
    <t>上年结转</t>
  </si>
  <si>
    <t>调入预算稳定调节基金</t>
  </si>
  <si>
    <t>安排预算稳定调节基金</t>
  </si>
  <si>
    <t>结转下年的专项支出</t>
  </si>
  <si>
    <t>收  入  总  计</t>
  </si>
  <si>
    <t>支  出  总  计</t>
  </si>
  <si>
    <t>2021年西湖区一般公共预算省市转移支付执行情况表</t>
  </si>
  <si>
    <t>2021年实绩</t>
  </si>
  <si>
    <t>资源勘探信息等支出</t>
  </si>
  <si>
    <t>商业服务业等支出</t>
  </si>
  <si>
    <t>金融支出</t>
  </si>
  <si>
    <t>住房保障支出</t>
  </si>
  <si>
    <t>粮油物资储备支出</t>
  </si>
  <si>
    <t>合计</t>
  </si>
  <si>
    <t>2021年西湖区本级一般公共预算税收返还和一般性转移支付执行表</t>
  </si>
  <si>
    <t>单位</t>
  </si>
  <si>
    <t>中央税收返还支出</t>
  </si>
  <si>
    <t>一般性转移支付支出</t>
  </si>
  <si>
    <t>专项转移支付支出</t>
  </si>
  <si>
    <t>小计</t>
  </si>
  <si>
    <t>增值税和消费税税收返还支出</t>
  </si>
  <si>
    <t>所得税基数返还支出</t>
  </si>
  <si>
    <t>营改增基数返还支出</t>
  </si>
  <si>
    <t>无</t>
  </si>
  <si>
    <t>2021年西湖区政府性基金预算执行情况表</t>
  </si>
  <si>
    <r>
      <t>项</t>
    </r>
    <r>
      <rPr>
        <b/>
        <sz val="10"/>
        <rFont val="宋体"/>
        <family val="0"/>
      </rPr>
      <t xml:space="preserve">    目</t>
    </r>
  </si>
  <si>
    <r>
      <t>收</t>
    </r>
    <r>
      <rPr>
        <b/>
        <sz val="10"/>
        <rFont val="宋体"/>
        <family val="0"/>
      </rPr>
      <t xml:space="preserve"> 入 合 计</t>
    </r>
  </si>
  <si>
    <t>一、本级基金收入小计</t>
  </si>
  <si>
    <r>
      <t xml:space="preserve">  1</t>
    </r>
    <r>
      <rPr>
        <sz val="10"/>
        <rFont val="宋体"/>
        <family val="0"/>
      </rPr>
      <t>、彩票公益金收入</t>
    </r>
  </si>
  <si>
    <r>
      <t xml:space="preserve">  2</t>
    </r>
    <r>
      <rPr>
        <sz val="10"/>
        <rFont val="宋体"/>
        <family val="0"/>
      </rPr>
      <t>、其他政府性基金收入</t>
    </r>
  </si>
  <si>
    <t>二、调入资金</t>
  </si>
  <si>
    <t>三、省市转移支付收入</t>
  </si>
  <si>
    <r>
      <t>支</t>
    </r>
    <r>
      <rPr>
        <b/>
        <sz val="10"/>
        <rFont val="宋体"/>
        <family val="0"/>
      </rPr>
      <t xml:space="preserve"> 出 合 计</t>
    </r>
  </si>
  <si>
    <t>一、本级基金支出小计</t>
  </si>
  <si>
    <t>212城乡社区支出</t>
  </si>
  <si>
    <t xml:space="preserve">  21216棚户区改造专项债券收入安排的支出</t>
  </si>
  <si>
    <t xml:space="preserve">    2121699其他棚户区改造专项债券收入安排的支出</t>
  </si>
  <si>
    <r>
      <t>229</t>
    </r>
    <r>
      <rPr>
        <b/>
        <sz val="10"/>
        <rFont val="宋体"/>
        <family val="0"/>
      </rPr>
      <t>其他支出</t>
    </r>
  </si>
  <si>
    <r>
      <t xml:space="preserve">  22904</t>
    </r>
    <r>
      <rPr>
        <sz val="10"/>
        <rFont val="宋体"/>
        <family val="0"/>
      </rPr>
      <t>其他政府性基金及对应专项债务收入安排的支出</t>
    </r>
  </si>
  <si>
    <r>
      <t xml:space="preserve">    2290401</t>
    </r>
    <r>
      <rPr>
        <sz val="10"/>
        <rFont val="宋体"/>
        <family val="0"/>
      </rPr>
      <t>其他政府性基金支出</t>
    </r>
  </si>
  <si>
    <t xml:space="preserve">    2290402其他地方自行试点项目收益专项债券收入安排的支出</t>
  </si>
  <si>
    <r>
      <t xml:space="preserve">  22960</t>
    </r>
    <r>
      <rPr>
        <sz val="10"/>
        <rFont val="宋体"/>
        <family val="0"/>
      </rPr>
      <t>彩票公益金安排的支出</t>
    </r>
  </si>
  <si>
    <r>
      <t xml:space="preserve">    2296002</t>
    </r>
    <r>
      <rPr>
        <sz val="10"/>
        <rFont val="宋体"/>
        <family val="0"/>
      </rPr>
      <t xml:space="preserve">用于社会福利的彩票公益金支出  </t>
    </r>
  </si>
  <si>
    <r>
      <t xml:space="preserve">    2296003</t>
    </r>
    <r>
      <rPr>
        <sz val="10"/>
        <rFont val="宋体"/>
        <family val="0"/>
      </rPr>
      <t>用于体育事业的彩票公益金支出</t>
    </r>
  </si>
  <si>
    <r>
      <t>232</t>
    </r>
    <r>
      <rPr>
        <b/>
        <sz val="10"/>
        <rFont val="宋体"/>
        <family val="0"/>
      </rPr>
      <t>债务付息支出</t>
    </r>
  </si>
  <si>
    <r>
      <t xml:space="preserve">  23204</t>
    </r>
    <r>
      <rPr>
        <sz val="10"/>
        <rFont val="宋体"/>
        <family val="0"/>
      </rPr>
      <t>地方政府专项债务付息支出</t>
    </r>
  </si>
  <si>
    <r>
      <t xml:space="preserve">    2320411</t>
    </r>
    <r>
      <rPr>
        <sz val="10"/>
        <rFont val="宋体"/>
        <family val="0"/>
      </rPr>
      <t>国有土地使用权出让金债务付息支出</t>
    </r>
  </si>
  <si>
    <t xml:space="preserve">    2320433棚户区改造专项债券付息支出</t>
  </si>
  <si>
    <t xml:space="preserve">    2320498其他地方自行试点项目收益专项债券付息支出</t>
  </si>
  <si>
    <r>
      <t>233</t>
    </r>
    <r>
      <rPr>
        <b/>
        <sz val="10"/>
        <rFont val="宋体"/>
        <family val="0"/>
      </rPr>
      <t>债务发行费用支出</t>
    </r>
  </si>
  <si>
    <r>
      <t xml:space="preserve">  23304</t>
    </r>
    <r>
      <rPr>
        <sz val="10"/>
        <rFont val="宋体"/>
        <family val="0"/>
      </rPr>
      <t>地方政府专项债务发行费用支出</t>
    </r>
  </si>
  <si>
    <r>
      <t xml:space="preserve">    2330411</t>
    </r>
    <r>
      <rPr>
        <sz val="10"/>
        <rFont val="宋体"/>
        <family val="0"/>
      </rPr>
      <t>国有土地使用权出让金债务发行费用支出</t>
    </r>
  </si>
  <si>
    <t xml:space="preserve">    2330433棚户区改造专项债券发行费用支出</t>
  </si>
  <si>
    <t xml:space="preserve">    2330498其他地方自行试点项目收益专项债券发行费用支出</t>
  </si>
  <si>
    <t>二、省市转移支付支出</t>
  </si>
  <si>
    <t>2021年西湖区政府性基金预算省市转移支付执行情况表</t>
  </si>
  <si>
    <t>抗疫特别国债安排的支出</t>
  </si>
  <si>
    <t>2021年西湖区本级政府性基金转移支付执行表</t>
  </si>
  <si>
    <t>项目</t>
  </si>
  <si>
    <t>2021年执行数</t>
  </si>
  <si>
    <t>一、城乡社区支出</t>
  </si>
  <si>
    <t>二、彩票公益金支出</t>
  </si>
  <si>
    <t>2021年西湖区政府性基金收支平衡表</t>
  </si>
  <si>
    <r>
      <rPr>
        <sz val="10"/>
        <rFont val="宋体"/>
        <family val="0"/>
      </rPr>
      <t>本级政府性基金收入</t>
    </r>
  </si>
  <si>
    <r>
      <rPr>
        <sz val="10"/>
        <rFont val="宋体"/>
        <family val="0"/>
      </rPr>
      <t>本级政府性基金支出</t>
    </r>
  </si>
  <si>
    <r>
      <rPr>
        <sz val="10"/>
        <rFont val="宋体"/>
        <family val="0"/>
      </rPr>
      <t>省市补助（转移支付）收入</t>
    </r>
  </si>
  <si>
    <r>
      <rPr>
        <sz val="10"/>
        <rFont val="宋体"/>
        <family val="0"/>
      </rPr>
      <t>省市补助（转移支付）支出</t>
    </r>
  </si>
  <si>
    <r>
      <rPr>
        <sz val="10"/>
        <rFont val="宋体"/>
        <family val="0"/>
      </rPr>
      <t>下级上解收入</t>
    </r>
  </si>
  <si>
    <r>
      <rPr>
        <sz val="10"/>
        <rFont val="宋体"/>
        <family val="0"/>
      </rPr>
      <t>上年结余</t>
    </r>
  </si>
  <si>
    <r>
      <rPr>
        <sz val="10"/>
        <rFont val="宋体"/>
        <family val="0"/>
      </rPr>
      <t>调入资金</t>
    </r>
  </si>
  <si>
    <r>
      <rPr>
        <sz val="10"/>
        <rFont val="宋体"/>
        <family val="0"/>
      </rPr>
      <t>调出资金</t>
    </r>
  </si>
  <si>
    <r>
      <rPr>
        <sz val="10"/>
        <rFont val="宋体"/>
        <family val="0"/>
      </rPr>
      <t>年终结余</t>
    </r>
  </si>
  <si>
    <t>新增专项债务</t>
  </si>
  <si>
    <r>
      <rPr>
        <sz val="10"/>
        <rFont val="宋体"/>
        <family val="0"/>
      </rPr>
      <t>债务还本支出</t>
    </r>
  </si>
  <si>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</si>
  <si>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rPr>
        <b/>
        <sz val="10"/>
        <rFont val="宋体"/>
        <family val="0"/>
      </rP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</si>
  <si>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2021年西湖区国有资本经营预算执行情况表</t>
  </si>
  <si>
    <t>一、本级收入</t>
  </si>
  <si>
    <t xml:space="preserve">  1、利润收入</t>
  </si>
  <si>
    <t>二、省市转移支付收入</t>
  </si>
  <si>
    <t>一、本级支出</t>
  </si>
  <si>
    <r>
      <t>223</t>
    </r>
    <r>
      <rPr>
        <b/>
        <sz val="10"/>
        <rFont val="宋体"/>
        <family val="0"/>
      </rPr>
      <t>国有资本经营预算支出</t>
    </r>
  </si>
  <si>
    <r>
      <t xml:space="preserve">  22301</t>
    </r>
    <r>
      <rPr>
        <sz val="10"/>
        <rFont val="宋体"/>
        <family val="0"/>
      </rPr>
      <t>解决历史遗留问题及改革成本支出</t>
    </r>
  </si>
  <si>
    <r>
      <t xml:space="preserve">    2230199</t>
    </r>
    <r>
      <rPr>
        <sz val="10"/>
        <rFont val="宋体"/>
        <family val="0"/>
      </rPr>
      <t>其他解决历史遗留问题及改革成本支出</t>
    </r>
  </si>
  <si>
    <r>
      <t xml:space="preserve">  22399</t>
    </r>
    <r>
      <rPr>
        <sz val="10"/>
        <rFont val="宋体"/>
        <family val="0"/>
      </rPr>
      <t>其他国有资本经营预算支出</t>
    </r>
  </si>
  <si>
    <r>
      <t xml:space="preserve">    2239901</t>
    </r>
    <r>
      <rPr>
        <sz val="10"/>
        <rFont val="宋体"/>
        <family val="0"/>
      </rPr>
      <t>其他国有资本经营预算支出</t>
    </r>
  </si>
  <si>
    <t>2021年西湖区国有资本经营预算省市转移支付执行情况表</t>
  </si>
  <si>
    <t>国有资本经营预算支出</t>
  </si>
  <si>
    <t>2021年西湖区社会保险基金预算执行情况表</t>
  </si>
  <si>
    <t>一、机关事业单位基本养老保险基金收入</t>
  </si>
  <si>
    <r>
      <t xml:space="preserve">  1</t>
    </r>
    <r>
      <rPr>
        <sz val="10"/>
        <rFont val="宋体"/>
        <family val="0"/>
      </rPr>
      <t>、机关事业单位基本养老保险费收入</t>
    </r>
  </si>
  <si>
    <r>
      <t xml:space="preserve">  2</t>
    </r>
    <r>
      <rPr>
        <sz val="10"/>
        <rFont val="宋体"/>
        <family val="0"/>
      </rPr>
      <t>、机关事业单位基本养老保险基金财政补助收入</t>
    </r>
  </si>
  <si>
    <r>
      <t xml:space="preserve">  3</t>
    </r>
    <r>
      <rPr>
        <sz val="10"/>
        <rFont val="宋体"/>
        <family val="0"/>
      </rPr>
      <t>、机关事业单位基本养老保险基金利息收入</t>
    </r>
  </si>
  <si>
    <r>
      <t xml:space="preserve">  4</t>
    </r>
    <r>
      <rPr>
        <sz val="10"/>
        <rFont val="宋体"/>
        <family val="0"/>
      </rPr>
      <t>、其他机关事业单位基本养老保险基金收入</t>
    </r>
  </si>
  <si>
    <r>
      <t>209</t>
    </r>
    <r>
      <rPr>
        <b/>
        <sz val="10"/>
        <rFont val="宋体"/>
        <family val="0"/>
      </rPr>
      <t>社会保险基金支出</t>
    </r>
  </si>
  <si>
    <r>
      <t xml:space="preserve">  20911</t>
    </r>
    <r>
      <rPr>
        <sz val="10"/>
        <rFont val="宋体"/>
        <family val="0"/>
      </rPr>
      <t>机关事业单位基本养老保险基金支出</t>
    </r>
  </si>
  <si>
    <r>
      <t xml:space="preserve">    2091101</t>
    </r>
    <r>
      <rPr>
        <sz val="10"/>
        <rFont val="宋体"/>
        <family val="0"/>
      </rPr>
      <t>基本养老金支出</t>
    </r>
  </si>
  <si>
    <t>2021年西湖区地方政府债务情况表</t>
  </si>
  <si>
    <t>单元：万元</t>
  </si>
  <si>
    <t>一般债务</t>
  </si>
  <si>
    <r>
      <rPr>
        <sz val="10"/>
        <color indexed="8"/>
        <rFont val="宋体"/>
        <family val="0"/>
      </rPr>
      <t>一、202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年地方政府一般债务转贷收入</t>
    </r>
  </si>
  <si>
    <r>
      <rPr>
        <sz val="10"/>
        <color indexed="8"/>
        <rFont val="宋体"/>
        <family val="0"/>
      </rPr>
      <t>其中：202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年地方政府一般债务新增限额</t>
    </r>
  </si>
  <si>
    <r>
      <rPr>
        <sz val="10"/>
        <color indexed="8"/>
        <rFont val="宋体"/>
        <family val="0"/>
      </rPr>
      <t xml:space="preserve">      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年地方政府一般债务还本额</t>
    </r>
  </si>
  <si>
    <r>
      <rPr>
        <sz val="10"/>
        <color indexed="8"/>
        <rFont val="宋体"/>
        <family val="0"/>
      </rPr>
      <t>二、202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年末地方政府一般债务限额</t>
    </r>
  </si>
  <si>
    <r>
      <rPr>
        <sz val="10"/>
        <color indexed="8"/>
        <rFont val="宋体"/>
        <family val="0"/>
      </rPr>
      <t>三、202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年末地方政府一般债务余额</t>
    </r>
  </si>
  <si>
    <t>专项债务</t>
  </si>
  <si>
    <r>
      <rPr>
        <sz val="10"/>
        <color indexed="8"/>
        <rFont val="宋体"/>
        <family val="0"/>
      </rPr>
      <t>一、202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年地方政府专项债务转贷收入</t>
    </r>
  </si>
  <si>
    <r>
      <rPr>
        <sz val="10"/>
        <color indexed="8"/>
        <rFont val="宋体"/>
        <family val="0"/>
      </rPr>
      <t>其中：202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年地方政府专项债务新增限额</t>
    </r>
  </si>
  <si>
    <r>
      <rPr>
        <sz val="10"/>
        <color indexed="8"/>
        <rFont val="宋体"/>
        <family val="0"/>
      </rPr>
      <t xml:space="preserve">     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年地方政府专项债务还本额</t>
    </r>
  </si>
  <si>
    <r>
      <rPr>
        <sz val="10"/>
        <color indexed="8"/>
        <rFont val="宋体"/>
        <family val="0"/>
      </rPr>
      <t>二、202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年末地方政府专项债务限额</t>
    </r>
  </si>
  <si>
    <r>
      <rPr>
        <sz val="10"/>
        <color indexed="8"/>
        <rFont val="宋体"/>
        <family val="0"/>
      </rPr>
      <t>三、202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年末地方政府专项债务余额</t>
    </r>
  </si>
  <si>
    <t>2022年西湖区一般公共预算收入预期情况表</t>
  </si>
  <si>
    <r>
      <t>2022</t>
    </r>
    <r>
      <rPr>
        <b/>
        <sz val="10"/>
        <rFont val="宋体"/>
        <family val="0"/>
      </rPr>
      <t>年预期</t>
    </r>
  </si>
  <si>
    <t>2022年西湖区一般公共预算支出预算情况表</t>
  </si>
  <si>
    <r>
      <t>2022</t>
    </r>
    <r>
      <rPr>
        <b/>
        <sz val="10"/>
        <rFont val="宋体"/>
        <family val="0"/>
      </rPr>
      <t>年预算</t>
    </r>
  </si>
  <si>
    <t>　人大事务</t>
  </si>
  <si>
    <t>　　行政运行</t>
  </si>
  <si>
    <t>　　一般行政管理事务</t>
  </si>
  <si>
    <t>　　人大会议</t>
  </si>
  <si>
    <t>　　人大代表履职能力提升</t>
  </si>
  <si>
    <t>　政协事务</t>
  </si>
  <si>
    <t>　　政协会议</t>
  </si>
  <si>
    <t>　　参政议政</t>
  </si>
  <si>
    <t>　　事业运行</t>
  </si>
  <si>
    <t>　政府办公厅（室）及相关机构事务</t>
  </si>
  <si>
    <t>　　机关服务</t>
  </si>
  <si>
    <t>　　其他政府办公厅（室）及相关机构事务支出</t>
  </si>
  <si>
    <t>　发展与改革事务</t>
  </si>
  <si>
    <t>　统计信息事务</t>
  </si>
  <si>
    <t>　　专项统计业务</t>
  </si>
  <si>
    <t>　　专项普查活动</t>
  </si>
  <si>
    <t>　　统计抽样调查</t>
  </si>
  <si>
    <t>　　其他统计信息事务支出</t>
  </si>
  <si>
    <t>　财政事务</t>
  </si>
  <si>
    <t>　　财政国库业务</t>
  </si>
  <si>
    <t>　　财政委托业务支出</t>
  </si>
  <si>
    <t>　税收事务</t>
  </si>
  <si>
    <t>　　其他税收事务支出</t>
  </si>
  <si>
    <t>　审计事务</t>
  </si>
  <si>
    <t>　　审计业务</t>
  </si>
  <si>
    <t>　纪检监察事务</t>
  </si>
  <si>
    <t>　　其他纪检监察事务支出</t>
  </si>
  <si>
    <t>　商贸事务</t>
  </si>
  <si>
    <t>　　招商引资</t>
  </si>
  <si>
    <t>　　其他商贸事务支出</t>
  </si>
  <si>
    <t>　档案事务</t>
  </si>
  <si>
    <t>　　档案馆</t>
  </si>
  <si>
    <t>　民主党派及工商联事务</t>
  </si>
  <si>
    <t>　　其他民主党派及工商联事务支出</t>
  </si>
  <si>
    <t>　群众团体事务</t>
  </si>
  <si>
    <t>　　其他群众团体事务支出</t>
  </si>
  <si>
    <t>　党委办公厅（室）及相关机构事务</t>
  </si>
  <si>
    <t>　组织事务</t>
  </si>
  <si>
    <t>　宣传事务</t>
  </si>
  <si>
    <t>　统战事务</t>
  </si>
  <si>
    <t>　其他共产党事务支出</t>
  </si>
  <si>
    <t>　　其他共产党事务支出</t>
  </si>
  <si>
    <t>　网信事务</t>
  </si>
  <si>
    <t>　市场监督管理事务</t>
  </si>
  <si>
    <t>　　市场主体管理</t>
  </si>
  <si>
    <t>　　市场秩序执法</t>
  </si>
  <si>
    <t>　　药品事务</t>
  </si>
  <si>
    <t>　　其他市场监督管理事务</t>
  </si>
  <si>
    <t>　其他一般公共服务支出</t>
  </si>
  <si>
    <t>　　其他一般公共服务支出</t>
  </si>
  <si>
    <t>　武装警察部队</t>
  </si>
  <si>
    <t>　公安</t>
  </si>
  <si>
    <t>　检察</t>
  </si>
  <si>
    <t>　法院</t>
  </si>
  <si>
    <t>　司法</t>
  </si>
  <si>
    <t>　教育管理事务</t>
  </si>
  <si>
    <t>　普通教育</t>
  </si>
  <si>
    <t>　　学前教育</t>
  </si>
  <si>
    <t>　　小学教育</t>
  </si>
  <si>
    <t>　　初中教育</t>
  </si>
  <si>
    <t>　　高中教育</t>
  </si>
  <si>
    <t>　高等教育</t>
  </si>
  <si>
    <t>　　高等教育</t>
  </si>
  <si>
    <t>　　其他普通教育支出</t>
  </si>
  <si>
    <t>　职业教育</t>
  </si>
  <si>
    <t>　　中等职业教育</t>
  </si>
  <si>
    <t>　成人教育</t>
  </si>
  <si>
    <t>　　其他成人教育支出</t>
  </si>
  <si>
    <t>　特殊教育</t>
  </si>
  <si>
    <t>　　特殊学校教育</t>
  </si>
  <si>
    <t>　进修及培训</t>
  </si>
  <si>
    <t>　　其他进修及培训</t>
  </si>
  <si>
    <t>　教育费附加安排的支出</t>
  </si>
  <si>
    <t>　　其他教育费附加安排的支出</t>
  </si>
  <si>
    <t>　其他教育支出</t>
  </si>
  <si>
    <t>　　其他教育支出</t>
  </si>
  <si>
    <t>　科学技术管理事务</t>
  </si>
  <si>
    <t>　　其他科学技术管理事务支出</t>
  </si>
  <si>
    <t>　技术研究与开发</t>
  </si>
  <si>
    <t>　　其他技术研究与开发支出</t>
  </si>
  <si>
    <t>　科技条件与服务</t>
  </si>
  <si>
    <t>　　机构运行</t>
  </si>
  <si>
    <t>　科学技术普及</t>
  </si>
  <si>
    <t>　　科普活动</t>
  </si>
  <si>
    <t>　　学术交流活动</t>
  </si>
  <si>
    <t>　其他科学技术支出</t>
  </si>
  <si>
    <t>　　其他科学技术支出</t>
  </si>
  <si>
    <t>　文化和旅游</t>
  </si>
  <si>
    <t>　　图书馆</t>
  </si>
  <si>
    <t>　　文化展示及纪念机构</t>
  </si>
  <si>
    <t>　　群众文化</t>
  </si>
  <si>
    <t>　　文化和旅游交流与合作</t>
  </si>
  <si>
    <t>　　文化和旅游市场管理</t>
  </si>
  <si>
    <t>　　旅游宣传</t>
  </si>
  <si>
    <t>　　其他文化和旅游支出</t>
  </si>
  <si>
    <t>　文物</t>
  </si>
  <si>
    <t>　　文物保护</t>
  </si>
  <si>
    <t>　广播电视</t>
  </si>
  <si>
    <t>　　广播电视事务</t>
  </si>
  <si>
    <t>　　其他广播电视支出</t>
  </si>
  <si>
    <t>　其他文化旅游体育与传媒支出</t>
  </si>
  <si>
    <t>　　其他文化旅游体育与传媒支出</t>
  </si>
  <si>
    <t>　人力资源和社会保障管理事务</t>
  </si>
  <si>
    <t>　　综合业务管理</t>
  </si>
  <si>
    <t>　　劳动保障监察</t>
  </si>
  <si>
    <t>　　就业管理事务</t>
  </si>
  <si>
    <t>　　社会保险业务管理事务</t>
  </si>
  <si>
    <t>　　社会保险经办机构</t>
  </si>
  <si>
    <t>　　劳动人事争议调解仲裁</t>
  </si>
  <si>
    <t>　　其他人力资源和社会保障管理事务支出</t>
  </si>
  <si>
    <t>　民政管理事务</t>
  </si>
  <si>
    <t>　　社会组织管理</t>
  </si>
  <si>
    <t>　　行政区划和地名管理</t>
  </si>
  <si>
    <t>　　基层政权建设和社区治理</t>
  </si>
  <si>
    <t>　　其他民政管理事务支出</t>
  </si>
  <si>
    <t>　行政事业单位养老支出</t>
  </si>
  <si>
    <t>　　行政单位离退休</t>
  </si>
  <si>
    <t>　　事业单位离退休</t>
  </si>
  <si>
    <t>　　离退休人员管理机构</t>
  </si>
  <si>
    <t>　　机关事业单位基本养老保险缴费支出</t>
  </si>
  <si>
    <t>　　机关事业单位职业年金缴费支出</t>
  </si>
  <si>
    <t>　就业补助</t>
  </si>
  <si>
    <t>　　社会保险补贴</t>
  </si>
  <si>
    <t>　　公益性岗位补贴</t>
  </si>
  <si>
    <t>　　其他就业补助支出</t>
  </si>
  <si>
    <t>　抚恤</t>
  </si>
  <si>
    <t>　　死亡抚恤</t>
  </si>
  <si>
    <t>　　伤残抚恤</t>
  </si>
  <si>
    <t>　　义务兵优待</t>
  </si>
  <si>
    <t>　　其他优抚支出</t>
  </si>
  <si>
    <t>　退役安置</t>
  </si>
  <si>
    <t>　　退役士兵安置</t>
  </si>
  <si>
    <t>　　军队移交政府的离退休人员安置</t>
  </si>
  <si>
    <t>　　退役士兵管理教育</t>
  </si>
  <si>
    <t>　其他退役安置支出</t>
  </si>
  <si>
    <t>　　其他退役安置支出</t>
  </si>
  <si>
    <t>　社会福利</t>
  </si>
  <si>
    <t>　儿童福利</t>
  </si>
  <si>
    <t>　　儿童福利</t>
  </si>
  <si>
    <t>　　老年福利</t>
  </si>
  <si>
    <t>　　殡葬</t>
  </si>
  <si>
    <t>　　社会福利事业单位</t>
  </si>
  <si>
    <t>　　养老服务</t>
  </si>
  <si>
    <t>　残疾人事业</t>
  </si>
  <si>
    <t>　　残疾人康复</t>
  </si>
  <si>
    <t xml:space="preserve">  残疾人就业</t>
  </si>
  <si>
    <t>　　残疾人就业</t>
  </si>
  <si>
    <t>　　残疾人体育</t>
  </si>
  <si>
    <t>　　残疾人生活和护理补贴</t>
  </si>
  <si>
    <t>　　其他残疾人事业支出</t>
  </si>
  <si>
    <t>　红十字事业</t>
  </si>
  <si>
    <t>　一般行政管理事务</t>
  </si>
  <si>
    <t>　　其他红十字事业支出</t>
  </si>
  <si>
    <t>　最低生活保障</t>
  </si>
  <si>
    <t>　　城市最低生活保障金支出</t>
  </si>
  <si>
    <t>　　农村最低生活保障金支出</t>
  </si>
  <si>
    <t>　临时救助</t>
  </si>
  <si>
    <t>　　临时救助支出</t>
  </si>
  <si>
    <t>　特困人员救助供养</t>
  </si>
  <si>
    <t>　　城市特困人员救助供养支出</t>
  </si>
  <si>
    <t>　其他生活救助</t>
  </si>
  <si>
    <t>　　其他城市生活救助</t>
  </si>
  <si>
    <t>　财政对基本养老保险基金的补助</t>
  </si>
  <si>
    <t>　　财政对城乡居民基本养老保险基金的补助</t>
  </si>
  <si>
    <t>　退役军人管理事务</t>
  </si>
  <si>
    <t>　　拥军优属</t>
  </si>
  <si>
    <t>　其他社会保障和就业支出</t>
  </si>
  <si>
    <t>　　其他社会保障和就业支出</t>
  </si>
  <si>
    <t>　卫生健康管理事务</t>
  </si>
  <si>
    <t>　公共卫生</t>
  </si>
  <si>
    <t>　　疾病预防控制机构</t>
  </si>
  <si>
    <t>　　卫生监督机构</t>
  </si>
  <si>
    <t>　　妇幼保健机构</t>
  </si>
  <si>
    <t>　　其他专业公共卫生机构</t>
  </si>
  <si>
    <t>　　基本公共卫生服务</t>
  </si>
  <si>
    <t>　重大公共卫生服务</t>
  </si>
  <si>
    <t>　　重大公共卫生服务</t>
  </si>
  <si>
    <t>　　其他公共卫生支出</t>
  </si>
  <si>
    <t>　中医药</t>
  </si>
  <si>
    <t>　　其他中医药支出</t>
  </si>
  <si>
    <t>　计划生育事务</t>
  </si>
  <si>
    <t>　　其他计划生育事务支出</t>
  </si>
  <si>
    <t>　行政事业单位医疗</t>
  </si>
  <si>
    <t>　　行政单位医疗</t>
  </si>
  <si>
    <t>　　事业单位医疗</t>
  </si>
  <si>
    <t>　财政对基本医疗保险基金的补助</t>
  </si>
  <si>
    <t>　　财政对城乡居民基本医疗保险基金的补助</t>
  </si>
  <si>
    <t>　医疗救助</t>
  </si>
  <si>
    <t>　　城乡医疗救助</t>
  </si>
  <si>
    <t>　医疗保障管理事务</t>
  </si>
  <si>
    <t>　　其他医疗保障管理事务支出</t>
  </si>
  <si>
    <t>　其他卫生健康支出</t>
  </si>
  <si>
    <t>　　其他卫生健康支出</t>
  </si>
  <si>
    <t>　环境保护管理事务</t>
  </si>
  <si>
    <t>　行政运行</t>
  </si>
  <si>
    <t>　城乡社区管理事务</t>
  </si>
  <si>
    <t>　　城管执法</t>
  </si>
  <si>
    <t>　　市政公用行业市场监管</t>
  </si>
  <si>
    <t>　　住宅建设与房地产市场监管</t>
  </si>
  <si>
    <t>　　其他城乡社区管理事务支出</t>
  </si>
  <si>
    <t>　城乡社区规划与管理</t>
  </si>
  <si>
    <t>　　城乡社区规划与管理</t>
  </si>
  <si>
    <t>　城乡社区公共设施</t>
  </si>
  <si>
    <t>　　其他城乡社区公共设施支出</t>
  </si>
  <si>
    <t>　城乡社区环境卫生</t>
  </si>
  <si>
    <t>　　城乡社区环境卫生</t>
  </si>
  <si>
    <t>　建设市场管理与监督</t>
  </si>
  <si>
    <t>　　建设市场管理与监督</t>
  </si>
  <si>
    <t>　其他城乡社区支出</t>
  </si>
  <si>
    <t>　　其他城乡社区支出</t>
  </si>
  <si>
    <t>　农业农村</t>
  </si>
  <si>
    <t>　　科技转化与推广服务</t>
  </si>
  <si>
    <t>　　病虫害控制</t>
  </si>
  <si>
    <t>　　农产品质量安全</t>
  </si>
  <si>
    <t>　　执法监管</t>
  </si>
  <si>
    <t>　　统计监测与信息服务</t>
  </si>
  <si>
    <t>　　行业业务管理</t>
  </si>
  <si>
    <t>　　稳定农民收入补贴</t>
  </si>
  <si>
    <t>　　农业生产发展</t>
  </si>
  <si>
    <t>　渔业发展</t>
  </si>
  <si>
    <t>　　渔业发展</t>
  </si>
  <si>
    <t>　　其他农业农村支出</t>
  </si>
  <si>
    <t>　林业和草原</t>
  </si>
  <si>
    <t>　　事业机构</t>
  </si>
  <si>
    <t>　　森林资源管理</t>
  </si>
  <si>
    <t>　　森林生态效益补偿</t>
  </si>
  <si>
    <t>　　动植物保护</t>
  </si>
  <si>
    <t>　　林业草原防灾减灾</t>
  </si>
  <si>
    <t>　　其他林业和草原支出</t>
  </si>
  <si>
    <t>　水利</t>
  </si>
  <si>
    <t>　　水利工程运行与维护</t>
  </si>
  <si>
    <t>　　水资源节约管理与保护</t>
  </si>
  <si>
    <t>　　防汛</t>
  </si>
  <si>
    <t>　　其他水利支出</t>
  </si>
  <si>
    <t>　农村综合改革</t>
  </si>
  <si>
    <t>　　对村级公益事业建设的补助</t>
  </si>
  <si>
    <t>　　对村民委员会和村党支部的补助</t>
  </si>
  <si>
    <t>　其他农林水支出</t>
  </si>
  <si>
    <t>　　其他农林水支出</t>
  </si>
  <si>
    <t>　支持中小企业发展和管理支出</t>
  </si>
  <si>
    <t>　　中小企业发展专项</t>
  </si>
  <si>
    <t>　　其他支持中小企业发展和管理支出</t>
  </si>
  <si>
    <t>　其他商业服务业等支出</t>
  </si>
  <si>
    <t>　　其他商业服务业等支出</t>
  </si>
  <si>
    <t>　其他支出</t>
  </si>
  <si>
    <t>　自然资源事务</t>
  </si>
  <si>
    <t>　　自然资源规划及管理</t>
  </si>
  <si>
    <t>　　自然资源调查与确权登记</t>
  </si>
  <si>
    <t>　应急管理事务</t>
  </si>
  <si>
    <t>　　安全监管</t>
  </si>
  <si>
    <t>　　其他应急管理支出</t>
  </si>
  <si>
    <t xml:space="preserve"> 消防救援事务</t>
  </si>
  <si>
    <t>　消防救援事务</t>
  </si>
  <si>
    <t xml:space="preserve">  其他消防救援事务支出</t>
  </si>
  <si>
    <t>　　其他消防救援事务支出</t>
  </si>
  <si>
    <t>　自然灾害防治</t>
  </si>
  <si>
    <t>　　地质灾害防治</t>
  </si>
  <si>
    <t>　地方政府一般债务付息支出</t>
  </si>
  <si>
    <t>　　地方政府一般债券付息支出</t>
  </si>
  <si>
    <t>　地方政府一般债务发行费用支出</t>
  </si>
  <si>
    <t>2022年西湖区本级一般公共预算支出预算情况表</t>
  </si>
  <si>
    <t>2022年西湖区本级基本支出经济分类科目预算表</t>
  </si>
  <si>
    <t>2022年西湖区街道一般公共预算支出预算情况表</t>
  </si>
  <si>
    <t>　劳动保障监察</t>
  </si>
  <si>
    <t>2022年西湖区一般公共预算省市转移支付预算情况表</t>
  </si>
  <si>
    <t>年初预算</t>
  </si>
  <si>
    <t>2022年西湖区本级一般公共预算税收返还和一般性转移支付预算表</t>
  </si>
  <si>
    <t>2022年西湖区一般公共预算收支平衡表</t>
  </si>
  <si>
    <t>2022年西湖区政府性基金预算情况表</t>
  </si>
  <si>
    <t>2022年西湖区政府性基金预算省市转移支付预算情况表</t>
  </si>
  <si>
    <t>2022年西湖区本级政府性基金转移支付预算表</t>
  </si>
  <si>
    <t>2022年预算数</t>
  </si>
  <si>
    <t>2022年西湖区政府性基金收支平衡表</t>
  </si>
  <si>
    <r>
      <rPr>
        <sz val="10"/>
        <rFont val="宋体"/>
        <family val="0"/>
      </rPr>
      <t>债务转贷收入</t>
    </r>
  </si>
  <si>
    <t>2022年西湖区国有资本经营预算情况表</t>
  </si>
  <si>
    <t>2022年西湖区国有资本经营预算省市转移支付预算情况表</t>
  </si>
  <si>
    <t>2022年西湖区社会保险基金预算情况表</t>
  </si>
  <si>
    <t>2022年西湖区地方政府债务情况表</t>
  </si>
  <si>
    <t>2022年预测数</t>
  </si>
  <si>
    <t>一、2022年地方政府一般债务转贷收入</t>
  </si>
  <si>
    <t>其中：2022年地方政府一般债务新增限额</t>
  </si>
  <si>
    <t xml:space="preserve">      2022年地方政府一般债务还本额</t>
  </si>
  <si>
    <t>二、2022年末地方政府一般债务限额</t>
  </si>
  <si>
    <t>三、2022年末地方政府一般债务余额</t>
  </si>
  <si>
    <t>一、2022年地方政府专项债务转贷收入</t>
  </si>
  <si>
    <t>其中：2022年地方政府专项债务新增限额</t>
  </si>
  <si>
    <t xml:space="preserve">     2022年地方政府专项债务还本额</t>
  </si>
  <si>
    <t>二、2022年末地方政府专项债务限额</t>
  </si>
  <si>
    <t>三、2022年末地方政府专项债务余额</t>
  </si>
  <si>
    <t>备注：2022年数据为预测数，将根据债券发行情况调整，具体请以省财政厅相关文件为准。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</si>
</sst>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8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宋体"/>
      <family val="0"/>
    </font>
    <font>
      <b/>
      <sz val="18"/>
      <name val="华文中宋"/>
      <family val="0"/>
    </font>
    <font>
      <b/>
      <sz val="11"/>
      <color indexed="8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Times New Roman"/>
      <family val="1"/>
    </font>
    <font>
      <b/>
      <sz val="9"/>
      <name val="宋体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rgb="FF3F3F76"/>
      <name val="宋体"/>
      <family val="0"/>
    </font>
    <font>
      <sz val="11"/>
      <color theme="0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8"/>
      <name val="宋体"/>
      <family val="2"/>
    </font>
  </fonts>
  <fills count="4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>
      <alignment/>
      <protection/>
    </xf>
    <xf numFmtId="0" fontId="52" fillId="2" borderId="1" applyNumberFormat="0" applyAlignment="0" applyProtection="0"/>
    <xf numFmtId="0" fontId="53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5" borderId="2" applyNumberFormat="0" applyAlignment="0" applyProtection="0"/>
    <xf numFmtId="0" fontId="55" fillId="0" borderId="3" applyNumberFormat="0" applyFill="0" applyAlignment="0" applyProtection="0"/>
    <xf numFmtId="0" fontId="0" fillId="6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center" wrapText="1"/>
      <protection/>
    </xf>
    <xf numFmtId="0" fontId="0" fillId="7" borderId="0" applyNumberFormat="0" applyBorder="0" applyAlignment="0" applyProtection="0"/>
    <xf numFmtId="0" fontId="37" fillId="8" borderId="4" applyNumberFormat="0" applyAlignment="0" applyProtection="0"/>
    <xf numFmtId="0" fontId="56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53" fillId="7" borderId="0" applyNumberFormat="0" applyBorder="0" applyAlignment="0" applyProtection="0"/>
    <xf numFmtId="0" fontId="0" fillId="11" borderId="0" applyNumberFormat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5" applyNumberFormat="0" applyFont="0" applyAlignment="0" applyProtection="0"/>
    <xf numFmtId="0" fontId="2" fillId="0" borderId="0">
      <alignment vertical="center"/>
      <protection/>
    </xf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0" borderId="0">
      <alignment vertical="center"/>
      <protection/>
    </xf>
    <xf numFmtId="0" fontId="64" fillId="0" borderId="7" applyNumberFormat="0" applyFill="0" applyAlignment="0" applyProtection="0"/>
    <xf numFmtId="0" fontId="53" fillId="16" borderId="0" applyNumberFormat="0" applyBorder="0" applyAlignment="0" applyProtection="0"/>
    <xf numFmtId="0" fontId="59" fillId="0" borderId="8" applyNumberFormat="0" applyFill="0" applyAlignment="0" applyProtection="0"/>
    <xf numFmtId="0" fontId="2" fillId="13" borderId="5" applyNumberFormat="0" applyFont="0" applyAlignment="0" applyProtection="0"/>
    <xf numFmtId="0" fontId="53" fillId="17" borderId="0" applyNumberFormat="0" applyBorder="0" applyAlignment="0" applyProtection="0"/>
    <xf numFmtId="0" fontId="0" fillId="11" borderId="0" applyNumberFormat="0" applyBorder="0" applyAlignment="0" applyProtection="0"/>
    <xf numFmtId="0" fontId="54" fillId="5" borderId="2" applyNumberFormat="0" applyAlignment="0" applyProtection="0"/>
    <xf numFmtId="0" fontId="65" fillId="5" borderId="1" applyNumberFormat="0" applyAlignment="0" applyProtection="0"/>
    <xf numFmtId="0" fontId="0" fillId="18" borderId="0" applyNumberFormat="0" applyBorder="0" applyAlignment="0" applyProtection="0"/>
    <xf numFmtId="0" fontId="65" fillId="5" borderId="1" applyNumberFormat="0" applyAlignment="0" applyProtection="0"/>
    <xf numFmtId="0" fontId="66" fillId="19" borderId="9" applyNumberFormat="0" applyAlignment="0" applyProtection="0"/>
    <xf numFmtId="0" fontId="0" fillId="20" borderId="0" applyNumberFormat="0" applyBorder="0" applyAlignment="0" applyProtection="0"/>
    <xf numFmtId="0" fontId="53" fillId="3" borderId="0" applyNumberFormat="0" applyBorder="0" applyAlignment="0" applyProtection="0"/>
    <xf numFmtId="0" fontId="2" fillId="13" borderId="5" applyNumberFormat="0" applyFont="0" applyAlignment="0" applyProtection="0"/>
    <xf numFmtId="0" fontId="55" fillId="0" borderId="3" applyNumberFormat="0" applyFill="0" applyAlignment="0" applyProtection="0"/>
    <xf numFmtId="0" fontId="67" fillId="0" borderId="10" applyNumberFormat="0" applyFill="0" applyAlignment="0" applyProtection="0"/>
    <xf numFmtId="0" fontId="68" fillId="21" borderId="0" applyNumberFormat="0" applyBorder="0" applyAlignment="0" applyProtection="0"/>
    <xf numFmtId="0" fontId="0" fillId="4" borderId="0" applyNumberFormat="0" applyBorder="0" applyAlignment="0" applyProtection="0"/>
    <xf numFmtId="0" fontId="69" fillId="22" borderId="0" applyNumberFormat="0" applyBorder="0" applyAlignment="0" applyProtection="0"/>
    <xf numFmtId="0" fontId="2" fillId="0" borderId="0">
      <alignment vertical="center"/>
      <protection/>
    </xf>
    <xf numFmtId="0" fontId="0" fillId="23" borderId="0" applyNumberFormat="0" applyBorder="0" applyAlignment="0" applyProtection="0"/>
    <xf numFmtId="0" fontId="66" fillId="19" borderId="9" applyNumberFormat="0" applyAlignment="0" applyProtection="0"/>
    <xf numFmtId="0" fontId="53" fillId="24" borderId="0" applyNumberFormat="0" applyBorder="0" applyAlignment="0" applyProtection="0"/>
    <xf numFmtId="0" fontId="55" fillId="0" borderId="3" applyNumberFormat="0" applyFill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25" borderId="0" applyNumberFormat="0" applyBorder="0" applyAlignment="0" applyProtection="0"/>
    <xf numFmtId="0" fontId="31" fillId="8" borderId="11" applyNumberFormat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0" fillId="15" borderId="0" applyNumberFormat="0" applyBorder="0" applyAlignment="0" applyProtection="0"/>
    <xf numFmtId="0" fontId="65" fillId="5" borderId="1" applyNumberFormat="0" applyAlignment="0" applyProtection="0"/>
    <xf numFmtId="0" fontId="0" fillId="1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4" borderId="0" applyNumberFormat="0" applyBorder="0" applyAlignment="0" applyProtection="0"/>
    <xf numFmtId="0" fontId="46" fillId="33" borderId="0" applyNumberFormat="0" applyBorder="0" applyAlignment="0" applyProtection="0"/>
    <xf numFmtId="0" fontId="0" fillId="12" borderId="0" applyNumberFormat="0" applyBorder="0" applyAlignment="0" applyProtection="0"/>
    <xf numFmtId="0" fontId="5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54" fillId="5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0" fillId="3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10" fillId="0" borderId="0" applyBorder="0">
      <alignment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30" fillId="35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9" fontId="2" fillId="0" borderId="0" applyFont="0" applyFill="0" applyBorder="0" applyAlignment="0" applyProtection="0"/>
    <xf numFmtId="0" fontId="0" fillId="23" borderId="0" applyNumberFormat="0" applyBorder="0" applyAlignment="0" applyProtection="0"/>
    <xf numFmtId="0" fontId="3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30" borderId="0" applyNumberFormat="0" applyBorder="0" applyAlignment="0" applyProtection="0"/>
    <xf numFmtId="0" fontId="0" fillId="20" borderId="0" applyNumberFormat="0" applyBorder="0" applyAlignment="0" applyProtection="0"/>
    <xf numFmtId="0" fontId="3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0" borderId="0">
      <alignment vertical="center"/>
      <protection/>
    </xf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0" borderId="0">
      <alignment vertical="center"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36" fillId="36" borderId="12" applyNumberForma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53" fillId="17" borderId="0" applyNumberFormat="0" applyBorder="0" applyAlignment="0" applyProtection="0"/>
    <xf numFmtId="0" fontId="0" fillId="30" borderId="0" applyNumberFormat="0" applyBorder="0" applyAlignment="0" applyProtection="0"/>
    <xf numFmtId="0" fontId="53" fillId="17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0" borderId="0" applyNumberFormat="0" applyBorder="0" applyAlignment="0" applyProtection="0"/>
    <xf numFmtId="0" fontId="53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2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4" borderId="0" applyNumberFormat="0" applyBorder="0" applyAlignment="0" applyProtection="0"/>
    <xf numFmtId="0" fontId="2" fillId="0" borderId="0">
      <alignment vertical="center"/>
      <protection/>
    </xf>
    <xf numFmtId="0" fontId="2" fillId="13" borderId="5" applyNumberFormat="0" applyFont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30" fillId="37" borderId="0" applyNumberFormat="0" applyBorder="0" applyAlignment="0" applyProtection="0"/>
    <xf numFmtId="0" fontId="53" fillId="31" borderId="0" applyNumberFormat="0" applyBorder="0" applyAlignment="0" applyProtection="0"/>
    <xf numFmtId="0" fontId="30" fillId="10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13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7" fillId="0" borderId="10" applyNumberFormat="0" applyFill="0" applyAlignment="0" applyProtection="0"/>
    <xf numFmtId="0" fontId="47" fillId="0" borderId="14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2" fillId="0" borderId="0">
      <alignment vertical="center" wrapText="1"/>
      <protection/>
    </xf>
    <xf numFmtId="0" fontId="49" fillId="0" borderId="15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" fillId="0" borderId="0">
      <alignment vertical="center"/>
      <protection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2" fillId="2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3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3" fillId="29" borderId="0" applyNumberFormat="0" applyBorder="0" applyAlignment="0" applyProtection="0"/>
    <xf numFmtId="0" fontId="2" fillId="0" borderId="0">
      <alignment vertical="center"/>
      <protection/>
    </xf>
    <xf numFmtId="0" fontId="53" fillId="29" borderId="0" applyNumberFormat="0" applyBorder="0" applyAlignment="0" applyProtection="0"/>
    <xf numFmtId="0" fontId="2" fillId="0" borderId="0">
      <alignment vertical="center"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13" borderId="5" applyNumberFormat="0" applyFont="0" applyAlignment="0" applyProtection="0"/>
    <xf numFmtId="0" fontId="2" fillId="0" borderId="0">
      <alignment vertical="center"/>
      <protection/>
    </xf>
    <xf numFmtId="0" fontId="2" fillId="13" borderId="5" applyNumberFormat="0" applyFont="0" applyAlignment="0" applyProtection="0"/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2" fillId="0" borderId="0">
      <alignment vertical="center"/>
      <protection/>
    </xf>
    <xf numFmtId="0" fontId="38" fillId="4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7" fillId="0" borderId="16" applyNumberFormat="0" applyFill="0" applyAlignment="0" applyProtection="0"/>
    <xf numFmtId="0" fontId="67" fillId="0" borderId="10" applyNumberFormat="0" applyFill="0" applyAlignment="0" applyProtection="0"/>
    <xf numFmtId="0" fontId="66" fillId="19" borderId="9" applyNumberFormat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30" fillId="38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30" fillId="39" borderId="0" applyNumberFormat="0" applyBorder="0" applyAlignment="0" applyProtection="0"/>
    <xf numFmtId="0" fontId="53" fillId="3" borderId="0" applyNumberFormat="0" applyBorder="0" applyAlignment="0" applyProtection="0"/>
    <xf numFmtId="0" fontId="30" fillId="40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0" fillId="17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0" fillId="4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34" fillId="42" borderId="4" applyNumberFormat="0" applyAlignment="0" applyProtection="0"/>
    <xf numFmtId="0" fontId="52" fillId="2" borderId="1" applyNumberFormat="0" applyAlignment="0" applyProtection="0"/>
    <xf numFmtId="0" fontId="2" fillId="13" borderId="5" applyNumberFormat="0" applyFont="0" applyAlignment="0" applyProtection="0"/>
    <xf numFmtId="0" fontId="2" fillId="13" borderId="5" applyNumberFormat="0" applyFont="0" applyAlignment="0" applyProtection="0"/>
    <xf numFmtId="0" fontId="2" fillId="13" borderId="5" applyNumberFormat="0" applyFont="0" applyAlignment="0" applyProtection="0"/>
    <xf numFmtId="0" fontId="2" fillId="13" borderId="5" applyNumberFormat="0" applyFont="0" applyAlignment="0" applyProtection="0"/>
    <xf numFmtId="0" fontId="2" fillId="13" borderId="5" applyNumberFormat="0" applyFont="0" applyAlignment="0" applyProtection="0"/>
  </cellStyleXfs>
  <cellXfs count="226">
    <xf numFmtId="0" fontId="0" fillId="0" borderId="0" xfId="0" applyAlignment="1">
      <alignment vertical="center"/>
    </xf>
    <xf numFmtId="0" fontId="70" fillId="0" borderId="0" xfId="0" applyFont="1" applyFill="1" applyBorder="1" applyAlignment="1">
      <alignment vertical="center"/>
    </xf>
    <xf numFmtId="0" fontId="3" fillId="0" borderId="0" xfId="118" applyFont="1" applyFill="1" applyAlignment="1">
      <alignment horizontal="center" vertical="center"/>
      <protection/>
    </xf>
    <xf numFmtId="0" fontId="7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118" applyFont="1" applyFill="1">
      <alignment/>
      <protection/>
    </xf>
    <xf numFmtId="0" fontId="8" fillId="0" borderId="0" xfId="118" applyFont="1" applyFill="1" applyAlignment="1">
      <alignment vertical="center"/>
      <protection/>
    </xf>
    <xf numFmtId="0" fontId="9" fillId="0" borderId="0" xfId="118" applyFont="1" applyFill="1" applyAlignment="1">
      <alignment vertical="center"/>
      <protection/>
    </xf>
    <xf numFmtId="0" fontId="7" fillId="0" borderId="0" xfId="118" applyFont="1" applyFill="1" applyAlignment="1">
      <alignment vertical="center"/>
      <protection/>
    </xf>
    <xf numFmtId="0" fontId="7" fillId="0" borderId="0" xfId="118" applyFont="1" applyFill="1" applyAlignment="1">
      <alignment horizontal="right" vertical="center"/>
      <protection/>
    </xf>
    <xf numFmtId="177" fontId="7" fillId="0" borderId="0" xfId="118" applyNumberFormat="1" applyFont="1" applyFill="1" applyAlignment="1">
      <alignment horizontal="right" vertical="center"/>
      <protection/>
    </xf>
    <xf numFmtId="177" fontId="10" fillId="0" borderId="0" xfId="118" applyNumberFormat="1" applyFont="1" applyFill="1" applyAlignment="1">
      <alignment vertical="center"/>
      <protection/>
    </xf>
    <xf numFmtId="0" fontId="10" fillId="0" borderId="0" xfId="118" applyFont="1" applyFill="1" applyAlignment="1">
      <alignment vertical="center"/>
      <protection/>
    </xf>
    <xf numFmtId="176" fontId="10" fillId="0" borderId="0" xfId="118" applyNumberFormat="1" applyFont="1" applyFill="1" applyAlignment="1">
      <alignment vertical="center"/>
      <protection/>
    </xf>
    <xf numFmtId="0" fontId="11" fillId="0" borderId="0" xfId="118" applyFont="1" applyFill="1" applyAlignment="1">
      <alignment vertical="center"/>
      <protection/>
    </xf>
    <xf numFmtId="0" fontId="7" fillId="0" borderId="19" xfId="118" applyFont="1" applyFill="1" applyBorder="1" applyAlignment="1">
      <alignment horizontal="left" vertical="center"/>
      <protection/>
    </xf>
    <xf numFmtId="0" fontId="12" fillId="0" borderId="19" xfId="118" applyFont="1" applyFill="1" applyBorder="1" applyAlignment="1">
      <alignment horizontal="right" vertical="center"/>
      <protection/>
    </xf>
    <xf numFmtId="0" fontId="8" fillId="0" borderId="19" xfId="118" applyFont="1" applyFill="1" applyBorder="1" applyAlignment="1">
      <alignment horizontal="center" vertical="center"/>
      <protection/>
    </xf>
    <xf numFmtId="0" fontId="13" fillId="0" borderId="19" xfId="118" applyFont="1" applyFill="1" applyBorder="1" applyAlignment="1">
      <alignment horizontal="center" vertical="center"/>
      <protection/>
    </xf>
    <xf numFmtId="0" fontId="71" fillId="0" borderId="18" xfId="118" applyFont="1" applyFill="1" applyBorder="1" applyAlignment="1">
      <alignment horizontal="center" vertical="center"/>
      <protection/>
    </xf>
    <xf numFmtId="176" fontId="14" fillId="43" borderId="18" xfId="225" applyNumberFormat="1" applyFont="1" applyFill="1" applyBorder="1" applyAlignment="1">
      <alignment horizontal="center" vertical="center"/>
      <protection/>
    </xf>
    <xf numFmtId="176" fontId="71" fillId="0" borderId="18" xfId="225" applyNumberFormat="1" applyFont="1" applyFill="1" applyBorder="1" applyAlignment="1">
      <alignment horizontal="center" vertical="center"/>
      <protection/>
    </xf>
    <xf numFmtId="177" fontId="71" fillId="0" borderId="18" xfId="118" applyNumberFormat="1" applyFont="1" applyFill="1" applyBorder="1" applyAlignment="1">
      <alignment horizontal="center" vertical="center" wrapText="1"/>
      <protection/>
    </xf>
    <xf numFmtId="177" fontId="8" fillId="0" borderId="0" xfId="118" applyNumberFormat="1" applyFont="1" applyFill="1" applyAlignment="1">
      <alignment vertical="center"/>
      <protection/>
    </xf>
    <xf numFmtId="176" fontId="8" fillId="0" borderId="0" xfId="118" applyNumberFormat="1" applyFont="1" applyFill="1" applyAlignment="1">
      <alignment vertical="center"/>
      <protection/>
    </xf>
    <xf numFmtId="176" fontId="14" fillId="0" borderId="18" xfId="118" applyNumberFormat="1" applyFont="1" applyFill="1" applyBorder="1" applyAlignment="1">
      <alignment horizontal="right" vertical="center"/>
      <protection/>
    </xf>
    <xf numFmtId="177" fontId="14" fillId="0" borderId="18" xfId="118" applyNumberFormat="1" applyFont="1" applyFill="1" applyBorder="1" applyAlignment="1">
      <alignment horizontal="right" vertical="center"/>
      <protection/>
    </xf>
    <xf numFmtId="0" fontId="71" fillId="0" borderId="18" xfId="118" applyFont="1" applyFill="1" applyBorder="1" applyAlignment="1">
      <alignment horizontal="left" vertical="center" wrapText="1"/>
      <protection/>
    </xf>
    <xf numFmtId="177" fontId="14" fillId="0" borderId="18" xfId="118" applyNumberFormat="1" applyFont="1" applyFill="1" applyBorder="1" applyAlignment="1">
      <alignment vertical="center"/>
      <protection/>
    </xf>
    <xf numFmtId="177" fontId="9" fillId="0" borderId="0" xfId="118" applyNumberFormat="1" applyFont="1" applyFill="1" applyAlignment="1">
      <alignment vertical="center"/>
      <protection/>
    </xf>
    <xf numFmtId="0" fontId="15" fillId="0" borderId="0" xfId="118" applyFont="1" applyFill="1" applyAlignment="1">
      <alignment vertical="center"/>
      <protection/>
    </xf>
    <xf numFmtId="176" fontId="9" fillId="0" borderId="0" xfId="118" applyNumberFormat="1" applyFont="1" applyFill="1" applyAlignment="1">
      <alignment vertical="center"/>
      <protection/>
    </xf>
    <xf numFmtId="0" fontId="72" fillId="0" borderId="18" xfId="118" applyFont="1" applyFill="1" applyBorder="1" applyAlignment="1">
      <alignment horizontal="left" vertical="center" wrapText="1"/>
      <protection/>
    </xf>
    <xf numFmtId="177" fontId="13" fillId="0" borderId="18" xfId="118" applyNumberFormat="1" applyFont="1" applyFill="1" applyBorder="1" applyAlignment="1">
      <alignment vertical="center"/>
      <protection/>
    </xf>
    <xf numFmtId="177" fontId="13" fillId="0" borderId="18" xfId="118" applyNumberFormat="1" applyFont="1" applyFill="1" applyBorder="1" applyAlignment="1">
      <alignment horizontal="right" vertical="center"/>
      <protection/>
    </xf>
    <xf numFmtId="0" fontId="14" fillId="0" borderId="20" xfId="118" applyFont="1" applyFill="1" applyBorder="1" applyAlignment="1">
      <alignment horizontal="center" vertical="center"/>
      <protection/>
    </xf>
    <xf numFmtId="0" fontId="14" fillId="0" borderId="21" xfId="118" applyFont="1" applyFill="1" applyBorder="1" applyAlignment="1">
      <alignment horizontal="center" vertical="center"/>
      <protection/>
    </xf>
    <xf numFmtId="0" fontId="14" fillId="0" borderId="22" xfId="118" applyFont="1" applyFill="1" applyBorder="1" applyAlignment="1">
      <alignment horizontal="center" vertical="center"/>
      <protection/>
    </xf>
    <xf numFmtId="0" fontId="71" fillId="0" borderId="18" xfId="118" applyFont="1" applyFill="1" applyBorder="1" applyAlignment="1">
      <alignment horizontal="left" vertical="center"/>
      <protection/>
    </xf>
    <xf numFmtId="0" fontId="72" fillId="0" borderId="18" xfId="118" applyFont="1" applyFill="1" applyBorder="1" applyAlignment="1">
      <alignment horizontal="left" vertical="center"/>
      <protection/>
    </xf>
    <xf numFmtId="0" fontId="7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17" fillId="0" borderId="24" xfId="0" applyNumberFormat="1" applyFont="1" applyFill="1" applyBorder="1" applyAlignment="1">
      <alignment horizontal="right" vertical="center"/>
    </xf>
    <xf numFmtId="0" fontId="10" fillId="0" borderId="0" xfId="118" applyFont="1">
      <alignment/>
      <protection/>
    </xf>
    <xf numFmtId="0" fontId="1" fillId="0" borderId="0" xfId="0" applyFont="1" applyAlignment="1">
      <alignment vertical="center"/>
    </xf>
    <xf numFmtId="0" fontId="3" fillId="0" borderId="0" xfId="118" applyFont="1" applyAlignment="1">
      <alignment horizontal="center" vertical="center"/>
      <protection/>
    </xf>
    <xf numFmtId="0" fontId="18" fillId="0" borderId="0" xfId="118" applyFont="1" applyAlignment="1">
      <alignment vertical="center"/>
      <protection/>
    </xf>
    <xf numFmtId="0" fontId="1" fillId="0" borderId="19" xfId="118" applyFont="1" applyFill="1" applyBorder="1" applyAlignment="1">
      <alignment horizontal="right" vertical="center"/>
      <protection/>
    </xf>
    <xf numFmtId="176" fontId="71" fillId="43" borderId="18" xfId="225" applyNumberFormat="1" applyFont="1" applyFill="1" applyBorder="1" applyAlignment="1">
      <alignment horizontal="center" vertical="center"/>
      <protection/>
    </xf>
    <xf numFmtId="0" fontId="71" fillId="0" borderId="18" xfId="118" applyFont="1" applyBorder="1" applyAlignment="1">
      <alignment horizontal="center" vertical="center"/>
      <protection/>
    </xf>
    <xf numFmtId="176" fontId="14" fillId="0" borderId="18" xfId="225" applyNumberFormat="1" applyFont="1" applyFill="1" applyBorder="1" applyAlignment="1">
      <alignment vertical="center" wrapText="1"/>
      <protection/>
    </xf>
    <xf numFmtId="0" fontId="71" fillId="0" borderId="18" xfId="118" applyFont="1" applyBorder="1" applyAlignment="1">
      <alignment horizontal="left" vertical="center"/>
      <protection/>
    </xf>
    <xf numFmtId="0" fontId="72" fillId="0" borderId="18" xfId="118" applyFont="1" applyFill="1" applyBorder="1" applyAlignment="1">
      <alignment vertical="center" wrapText="1"/>
      <protection/>
    </xf>
    <xf numFmtId="176" fontId="13" fillId="43" borderId="18" xfId="225" applyNumberFormat="1" applyFont="1" applyFill="1" applyBorder="1" applyAlignment="1">
      <alignment horizontal="right" vertical="center"/>
      <protection/>
    </xf>
    <xf numFmtId="0" fontId="13" fillId="0" borderId="18" xfId="118" applyFont="1" applyFill="1" applyBorder="1" applyAlignment="1">
      <alignment horizontal="center" vertical="center"/>
      <protection/>
    </xf>
    <xf numFmtId="177" fontId="14" fillId="0" borderId="18" xfId="118" applyNumberFormat="1" applyFont="1" applyBorder="1" applyAlignment="1">
      <alignment horizontal="right" vertical="center"/>
      <protection/>
    </xf>
    <xf numFmtId="0" fontId="71" fillId="0" borderId="18" xfId="118" applyFont="1" applyBorder="1" applyAlignment="1">
      <alignment vertical="center"/>
      <protection/>
    </xf>
    <xf numFmtId="0" fontId="72" fillId="0" borderId="18" xfId="118" applyFont="1" applyBorder="1" applyAlignment="1">
      <alignment vertical="center" wrapText="1"/>
      <protection/>
    </xf>
    <xf numFmtId="0" fontId="72" fillId="0" borderId="18" xfId="118" applyFont="1" applyBorder="1" applyAlignment="1">
      <alignment vertical="center"/>
      <protection/>
    </xf>
    <xf numFmtId="0" fontId="0" fillId="0" borderId="0" xfId="0" applyFill="1" applyAlignment="1">
      <alignment/>
    </xf>
    <xf numFmtId="0" fontId="72" fillId="0" borderId="0" xfId="0" applyFont="1" applyFill="1" applyAlignment="1">
      <alignment horizontal="right" vertical="center"/>
    </xf>
    <xf numFmtId="0" fontId="71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176" fontId="13" fillId="0" borderId="18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/>
    </xf>
    <xf numFmtId="0" fontId="3" fillId="0" borderId="0" xfId="118" applyFont="1" applyFill="1" applyAlignment="1">
      <alignment horizontal="center" vertical="center"/>
      <protection/>
    </xf>
    <xf numFmtId="0" fontId="70" fillId="0" borderId="0" xfId="0" applyFont="1" applyFill="1" applyBorder="1" applyAlignment="1">
      <alignment horizontal="right" vertical="center"/>
    </xf>
    <xf numFmtId="0" fontId="73" fillId="0" borderId="18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118" applyFont="1" applyFill="1" applyAlignment="1">
      <alignment vertical="center"/>
      <protection/>
    </xf>
    <xf numFmtId="177" fontId="13" fillId="0" borderId="0" xfId="118" applyNumberFormat="1" applyFont="1" applyFill="1" applyAlignment="1">
      <alignment horizontal="right" vertical="center"/>
      <protection/>
    </xf>
    <xf numFmtId="0" fontId="13" fillId="0" borderId="19" xfId="118" applyFont="1" applyFill="1" applyBorder="1" applyAlignment="1">
      <alignment horizontal="left" vertical="center"/>
      <protection/>
    </xf>
    <xf numFmtId="177" fontId="13" fillId="0" borderId="19" xfId="118" applyNumberFormat="1" applyFont="1" applyFill="1" applyBorder="1" applyAlignment="1">
      <alignment horizontal="right" vertical="center"/>
      <protection/>
    </xf>
    <xf numFmtId="177" fontId="8" fillId="0" borderId="19" xfId="118" applyNumberFormat="1" applyFont="1" applyFill="1" applyBorder="1" applyAlignment="1">
      <alignment horizontal="right" vertical="center"/>
      <protection/>
    </xf>
    <xf numFmtId="177" fontId="20" fillId="0" borderId="18" xfId="118" applyNumberFormat="1" applyFont="1" applyBorder="1" applyAlignment="1">
      <alignment horizontal="right" vertical="center"/>
      <protection/>
    </xf>
    <xf numFmtId="0" fontId="72" fillId="0" borderId="18" xfId="118" applyFont="1" applyBorder="1" applyAlignment="1">
      <alignment horizontal="left" vertical="center" wrapText="1"/>
      <protection/>
    </xf>
    <xf numFmtId="177" fontId="13" fillId="0" borderId="18" xfId="118" applyNumberFormat="1" applyFont="1" applyBorder="1" applyAlignment="1">
      <alignment horizontal="right" vertical="center"/>
      <protection/>
    </xf>
    <xf numFmtId="0" fontId="71" fillId="0" borderId="18" xfId="118" applyFont="1" applyBorder="1" applyAlignment="1">
      <alignment horizontal="left" vertical="center" wrapText="1"/>
      <protection/>
    </xf>
    <xf numFmtId="177" fontId="14" fillId="0" borderId="18" xfId="118" applyNumberFormat="1" applyFont="1" applyBorder="1" applyAlignment="1">
      <alignment vertical="center"/>
      <protection/>
    </xf>
    <xf numFmtId="0" fontId="1" fillId="0" borderId="0" xfId="221" applyFont="1" applyFill="1" applyBorder="1" applyAlignment="1">
      <alignment vertical="center"/>
      <protection/>
    </xf>
    <xf numFmtId="0" fontId="72" fillId="0" borderId="0" xfId="221" applyFont="1" applyFill="1" applyBorder="1" applyAlignment="1">
      <alignment horizontal="right" vertical="center"/>
      <protection/>
    </xf>
    <xf numFmtId="0" fontId="71" fillId="0" borderId="18" xfId="221" applyFont="1" applyFill="1" applyBorder="1" applyAlignment="1">
      <alignment horizontal="center" vertical="center"/>
      <protection/>
    </xf>
    <xf numFmtId="0" fontId="72" fillId="0" borderId="18" xfId="221" applyFont="1" applyFill="1" applyBorder="1" applyAlignment="1">
      <alignment horizontal="left" vertical="center"/>
      <protection/>
    </xf>
    <xf numFmtId="176" fontId="13" fillId="0" borderId="18" xfId="221" applyNumberFormat="1" applyFont="1" applyFill="1" applyBorder="1" applyAlignment="1">
      <alignment horizontal="right" vertical="center"/>
      <protection/>
    </xf>
    <xf numFmtId="3" fontId="72" fillId="0" borderId="18" xfId="221" applyNumberFormat="1" applyFont="1" applyFill="1" applyBorder="1" applyAlignment="1">
      <alignment horizontal="left" vertical="center"/>
      <protection/>
    </xf>
    <xf numFmtId="0" fontId="74" fillId="0" borderId="0" xfId="221" applyFont="1" applyFill="1" applyBorder="1" applyAlignment="1">
      <alignment vertical="center"/>
      <protection/>
    </xf>
    <xf numFmtId="176" fontId="14" fillId="0" borderId="18" xfId="221" applyNumberFormat="1" applyFont="1" applyFill="1" applyBorder="1" applyAlignment="1">
      <alignment horizontal="right" vertical="center"/>
      <protection/>
    </xf>
    <xf numFmtId="0" fontId="70" fillId="0" borderId="18" xfId="0" applyFont="1" applyFill="1" applyBorder="1" applyAlignment="1">
      <alignment horizontal="center" vertical="center" wrapText="1"/>
    </xf>
    <xf numFmtId="4" fontId="7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2" fillId="0" borderId="0" xfId="225" applyFont="1">
      <alignment/>
      <protection/>
    </xf>
    <xf numFmtId="0" fontId="13" fillId="0" borderId="0" xfId="225" applyFont="1" applyFill="1" applyAlignment="1">
      <alignment horizontal="left"/>
      <protection/>
    </xf>
    <xf numFmtId="0" fontId="8" fillId="0" borderId="0" xfId="225" applyFont="1" applyFill="1">
      <alignment/>
      <protection/>
    </xf>
    <xf numFmtId="176" fontId="13" fillId="0" borderId="0" xfId="225" applyNumberFormat="1" applyFont="1" applyAlignment="1">
      <alignment horizontal="right"/>
      <protection/>
    </xf>
    <xf numFmtId="177" fontId="13" fillId="0" borderId="0" xfId="225" applyNumberFormat="1" applyFont="1">
      <alignment/>
      <protection/>
    </xf>
    <xf numFmtId="0" fontId="3" fillId="0" borderId="0" xfId="225" applyFont="1" applyFill="1" applyAlignment="1">
      <alignment horizontal="center" vertical="center"/>
      <protection/>
    </xf>
    <xf numFmtId="0" fontId="3" fillId="43" borderId="0" xfId="225" applyFont="1" applyFill="1" applyAlignment="1">
      <alignment horizontal="center" vertical="center"/>
      <protection/>
    </xf>
    <xf numFmtId="0" fontId="13" fillId="0" borderId="0" xfId="225" applyFont="1" applyFill="1" applyAlignment="1">
      <alignment horizontal="left" vertical="center"/>
      <protection/>
    </xf>
    <xf numFmtId="176" fontId="13" fillId="43" borderId="0" xfId="225" applyNumberFormat="1" applyFont="1" applyFill="1" applyAlignment="1">
      <alignment horizontal="right" vertical="center"/>
      <protection/>
    </xf>
    <xf numFmtId="177" fontId="8" fillId="43" borderId="0" xfId="225" applyNumberFormat="1" applyFont="1" applyFill="1" applyAlignment="1">
      <alignment horizontal="right" vertical="center"/>
      <protection/>
    </xf>
    <xf numFmtId="176" fontId="9" fillId="0" borderId="18" xfId="225" applyNumberFormat="1" applyFont="1" applyFill="1" applyBorder="1" applyAlignment="1">
      <alignment horizontal="left" vertical="center"/>
      <protection/>
    </xf>
    <xf numFmtId="0" fontId="9" fillId="0" borderId="18" xfId="225" applyFont="1" applyFill="1" applyBorder="1" applyAlignment="1">
      <alignment horizontal="center" vertical="center"/>
      <protection/>
    </xf>
    <xf numFmtId="0" fontId="9" fillId="43" borderId="18" xfId="225" applyFont="1" applyFill="1" applyBorder="1" applyAlignment="1">
      <alignment horizontal="center" vertical="center"/>
      <protection/>
    </xf>
    <xf numFmtId="0" fontId="14" fillId="43" borderId="18" xfId="225" applyFont="1" applyFill="1" applyBorder="1" applyAlignment="1">
      <alignment horizontal="center" vertical="center"/>
      <protection/>
    </xf>
    <xf numFmtId="176" fontId="14" fillId="0" borderId="18" xfId="225" applyNumberFormat="1" applyFont="1" applyFill="1" applyBorder="1" applyAlignment="1">
      <alignment horizontal="left" vertical="center"/>
      <protection/>
    </xf>
    <xf numFmtId="176" fontId="14" fillId="0" borderId="18" xfId="225" applyNumberFormat="1" applyFont="1" applyFill="1" applyBorder="1" applyAlignment="1">
      <alignment horizontal="center" vertical="center"/>
      <protection/>
    </xf>
    <xf numFmtId="176" fontId="9" fillId="0" borderId="18" xfId="225" applyNumberFormat="1" applyFont="1" applyFill="1" applyBorder="1" applyAlignment="1">
      <alignment horizontal="center" vertical="center"/>
      <protection/>
    </xf>
    <xf numFmtId="176" fontId="14" fillId="43" borderId="18" xfId="225" applyNumberFormat="1" applyFont="1" applyFill="1" applyBorder="1" applyAlignment="1">
      <alignment horizontal="right" vertical="center"/>
      <protection/>
    </xf>
    <xf numFmtId="177" fontId="14" fillId="0" borderId="18" xfId="225" applyNumberFormat="1" applyFont="1" applyFill="1" applyBorder="1" applyAlignment="1">
      <alignment horizontal="right" vertical="center"/>
      <protection/>
    </xf>
    <xf numFmtId="49" fontId="9" fillId="0" borderId="18" xfId="226" applyNumberFormat="1" applyFont="1" applyFill="1" applyBorder="1" applyAlignment="1" applyProtection="1">
      <alignment vertical="center" wrapText="1"/>
      <protection/>
    </xf>
    <xf numFmtId="0" fontId="14" fillId="0" borderId="18" xfId="225" applyFont="1" applyFill="1" applyBorder="1" applyAlignment="1">
      <alignment horizontal="left" vertical="center" wrapText="1"/>
      <protection/>
    </xf>
    <xf numFmtId="49" fontId="9" fillId="0" borderId="18" xfId="226" applyNumberFormat="1" applyFont="1" applyFill="1" applyBorder="1" applyAlignment="1">
      <alignment vertical="center" wrapText="1"/>
      <protection/>
    </xf>
    <xf numFmtId="177" fontId="14" fillId="43" borderId="18" xfId="225" applyNumberFormat="1" applyFont="1" applyFill="1" applyBorder="1" applyAlignment="1">
      <alignment horizontal="right" vertical="center"/>
      <protection/>
    </xf>
    <xf numFmtId="0" fontId="13" fillId="0" borderId="18" xfId="225" applyFont="1" applyFill="1" applyBorder="1" applyAlignment="1">
      <alignment horizontal="left" vertical="top"/>
      <protection/>
    </xf>
    <xf numFmtId="49" fontId="8" fillId="0" borderId="18" xfId="226" applyNumberFormat="1" applyFont="1" applyFill="1" applyBorder="1" applyAlignment="1">
      <alignment vertical="center" wrapText="1"/>
      <protection/>
    </xf>
    <xf numFmtId="0" fontId="13" fillId="0" borderId="18" xfId="225" applyFont="1" applyFill="1" applyBorder="1" applyAlignment="1">
      <alignment horizontal="left" vertical="center" wrapText="1"/>
      <protection/>
    </xf>
    <xf numFmtId="49" fontId="8" fillId="0" borderId="18" xfId="225" applyNumberFormat="1" applyFont="1" applyFill="1" applyBorder="1" applyAlignment="1">
      <alignment horizontal="left" vertical="center" wrapText="1"/>
      <protection/>
    </xf>
    <xf numFmtId="177" fontId="13" fillId="43" borderId="18" xfId="225" applyNumberFormat="1" applyFont="1" applyFill="1" applyBorder="1" applyAlignment="1">
      <alignment horizontal="right" vertical="center"/>
      <protection/>
    </xf>
    <xf numFmtId="0" fontId="9" fillId="0" borderId="18" xfId="225" applyFont="1" applyFill="1" applyBorder="1" applyAlignment="1">
      <alignment horizontal="left" vertical="center" wrapText="1"/>
      <protection/>
    </xf>
    <xf numFmtId="49" fontId="9" fillId="0" borderId="18" xfId="225" applyNumberFormat="1" applyFont="1" applyFill="1" applyBorder="1" applyAlignment="1">
      <alignment horizontal="left" vertical="center" wrapText="1"/>
      <protection/>
    </xf>
    <xf numFmtId="49" fontId="13" fillId="0" borderId="18" xfId="225" applyNumberFormat="1" applyFont="1" applyFill="1" applyBorder="1" applyAlignment="1">
      <alignment horizontal="left" vertical="center" wrapText="1"/>
      <protection/>
    </xf>
    <xf numFmtId="0" fontId="8" fillId="0" borderId="18" xfId="225" applyFont="1" applyFill="1" applyBorder="1" applyAlignment="1">
      <alignment horizontal="left" vertical="center" wrapText="1"/>
      <protection/>
    </xf>
    <xf numFmtId="0" fontId="13" fillId="0" borderId="18" xfId="225" applyFont="1" applyFill="1" applyBorder="1" applyAlignment="1" applyProtection="1">
      <alignment horizontal="left" vertical="center" wrapText="1"/>
      <protection/>
    </xf>
    <xf numFmtId="0" fontId="9" fillId="0" borderId="25" xfId="225" applyFont="1" applyFill="1" applyBorder="1" applyAlignment="1">
      <alignment horizontal="left" vertical="center" wrapText="1"/>
      <protection/>
    </xf>
    <xf numFmtId="0" fontId="13" fillId="0" borderId="25" xfId="225" applyFont="1" applyFill="1" applyBorder="1" applyAlignment="1">
      <alignment horizontal="left" vertical="center" wrapText="1"/>
      <protection/>
    </xf>
    <xf numFmtId="0" fontId="13" fillId="0" borderId="25" xfId="225" applyFont="1" applyBorder="1" applyAlignment="1">
      <alignment horizontal="left" vertical="center" wrapText="1"/>
      <protection/>
    </xf>
    <xf numFmtId="0" fontId="73" fillId="0" borderId="0" xfId="0" applyFont="1" applyFill="1" applyBorder="1" applyAlignment="1">
      <alignment vertical="center"/>
    </xf>
    <xf numFmtId="0" fontId="3" fillId="0" borderId="0" xfId="225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176" fontId="22" fillId="0" borderId="0" xfId="0" applyNumberFormat="1" applyFont="1" applyFill="1" applyBorder="1" applyAlignment="1">
      <alignment horizontal="right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39" fontId="71" fillId="0" borderId="20" xfId="0" applyNumberFormat="1" applyFont="1" applyFill="1" applyBorder="1" applyAlignment="1">
      <alignment horizontal="center" vertical="center"/>
    </xf>
    <xf numFmtId="39" fontId="71" fillId="0" borderId="22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49" fontId="71" fillId="0" borderId="18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49" fontId="72" fillId="0" borderId="18" xfId="0" applyNumberFormat="1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vertical="center"/>
    </xf>
    <xf numFmtId="49" fontId="72" fillId="0" borderId="18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22" fillId="0" borderId="0" xfId="225" applyFont="1" applyFill="1">
      <alignment/>
      <protection/>
    </xf>
    <xf numFmtId="0" fontId="24" fillId="0" borderId="0" xfId="225" applyFont="1" applyFill="1">
      <alignment/>
      <protection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225" applyFont="1" applyFill="1">
      <alignment/>
      <protection/>
    </xf>
    <xf numFmtId="176" fontId="13" fillId="0" borderId="0" xfId="225" applyNumberFormat="1" applyFont="1" applyFill="1">
      <alignment/>
      <protection/>
    </xf>
    <xf numFmtId="176" fontId="13" fillId="0" borderId="0" xfId="225" applyNumberFormat="1" applyFont="1" applyFill="1" applyAlignment="1">
      <alignment horizontal="left" vertical="center"/>
      <protection/>
    </xf>
    <xf numFmtId="176" fontId="8" fillId="0" borderId="19" xfId="225" applyNumberFormat="1" applyFont="1" applyFill="1" applyBorder="1" applyAlignment="1">
      <alignment horizontal="right" vertical="center"/>
      <protection/>
    </xf>
    <xf numFmtId="0" fontId="8" fillId="0" borderId="18" xfId="225" applyFont="1" applyFill="1" applyBorder="1" applyAlignment="1">
      <alignment horizontal="center" vertical="center"/>
      <protection/>
    </xf>
    <xf numFmtId="0" fontId="13" fillId="0" borderId="18" xfId="225" applyFont="1" applyFill="1" applyBorder="1" applyAlignment="1">
      <alignment horizontal="center" vertical="center"/>
      <protection/>
    </xf>
    <xf numFmtId="0" fontId="14" fillId="0" borderId="18" xfId="225" applyFont="1" applyFill="1" applyBorder="1" applyAlignment="1">
      <alignment horizontal="center" vertical="center"/>
      <protection/>
    </xf>
    <xf numFmtId="0" fontId="9" fillId="0" borderId="18" xfId="226" applyFont="1" applyFill="1" applyBorder="1" applyAlignment="1">
      <alignment horizontal="center" vertical="center"/>
      <protection/>
    </xf>
    <xf numFmtId="176" fontId="14" fillId="0" borderId="18" xfId="225" applyNumberFormat="1" applyFont="1" applyFill="1" applyBorder="1" applyAlignment="1">
      <alignment horizontal="right" vertical="center"/>
      <protection/>
    </xf>
    <xf numFmtId="0" fontId="14" fillId="0" borderId="18" xfId="225" applyFont="1" applyFill="1" applyBorder="1" applyAlignment="1" applyProtection="1">
      <alignment horizontal="left"/>
      <protection/>
    </xf>
    <xf numFmtId="0" fontId="14" fillId="0" borderId="18" xfId="225" applyFont="1" applyFill="1" applyBorder="1" applyAlignment="1" applyProtection="1">
      <alignment horizontal="left" vertical="center" wrapText="1"/>
      <protection/>
    </xf>
    <xf numFmtId="49" fontId="9" fillId="0" borderId="18" xfId="225" applyNumberFormat="1" applyFont="1" applyFill="1" applyBorder="1" applyAlignment="1" applyProtection="1">
      <alignment horizontal="left" vertical="center" wrapText="1"/>
      <protection/>
    </xf>
    <xf numFmtId="49" fontId="8" fillId="0" borderId="18" xfId="225" applyNumberFormat="1" applyFont="1" applyFill="1" applyBorder="1" applyAlignment="1" applyProtection="1">
      <alignment horizontal="left" vertical="center" wrapText="1"/>
      <protection/>
    </xf>
    <xf numFmtId="176" fontId="13" fillId="0" borderId="18" xfId="225" applyNumberFormat="1" applyFont="1" applyFill="1" applyBorder="1" applyAlignment="1">
      <alignment horizontal="right" vertical="center"/>
      <protection/>
    </xf>
    <xf numFmtId="0" fontId="20" fillId="0" borderId="18" xfId="225" applyFont="1" applyFill="1" applyBorder="1" applyAlignment="1" applyProtection="1">
      <alignment horizontal="left" vertical="center" wrapText="1"/>
      <protection/>
    </xf>
    <xf numFmtId="49" fontId="22" fillId="0" borderId="18" xfId="225" applyNumberFormat="1" applyFont="1" applyFill="1" applyBorder="1" applyAlignment="1" applyProtection="1">
      <alignment horizontal="left" vertical="center" wrapText="1"/>
      <protection/>
    </xf>
    <xf numFmtId="0" fontId="13" fillId="0" borderId="18" xfId="225" applyNumberFormat="1" applyFont="1" applyFill="1" applyBorder="1" applyAlignment="1" applyProtection="1">
      <alignment horizontal="left" vertical="center" wrapText="1"/>
      <protection/>
    </xf>
    <xf numFmtId="0" fontId="9" fillId="0" borderId="18" xfId="225" applyFont="1" applyFill="1" applyBorder="1" applyAlignment="1" applyProtection="1">
      <alignment horizontal="left" vertical="center" wrapText="1"/>
      <protection/>
    </xf>
    <xf numFmtId="0" fontId="8" fillId="0" borderId="18" xfId="225" applyFont="1" applyFill="1" applyBorder="1" applyAlignment="1" applyProtection="1">
      <alignment horizontal="left" vertical="center" wrapText="1"/>
      <protection/>
    </xf>
    <xf numFmtId="49" fontId="9" fillId="0" borderId="18" xfId="225" applyNumberFormat="1" applyFont="1" applyFill="1" applyBorder="1" applyAlignment="1">
      <alignment horizontal="center" vertical="center" wrapText="1"/>
      <protection/>
    </xf>
    <xf numFmtId="49" fontId="14" fillId="0" borderId="18" xfId="225" applyNumberFormat="1" applyFont="1" applyFill="1" applyBorder="1" applyAlignment="1">
      <alignment horizontal="center" vertical="center" wrapText="1"/>
      <protection/>
    </xf>
    <xf numFmtId="0" fontId="8" fillId="0" borderId="25" xfId="22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176" fontId="13" fillId="0" borderId="0" xfId="225" applyNumberFormat="1" applyFont="1" applyFill="1" applyAlignment="1">
      <alignment horizontal="right"/>
      <protection/>
    </xf>
    <xf numFmtId="177" fontId="13" fillId="0" borderId="0" xfId="225" applyNumberFormat="1" applyFont="1" applyFill="1">
      <alignment/>
      <protection/>
    </xf>
    <xf numFmtId="176" fontId="13" fillId="0" borderId="0" xfId="225" applyNumberFormat="1" applyFont="1" applyFill="1" applyAlignment="1">
      <alignment horizontal="right" vertical="center"/>
      <protection/>
    </xf>
    <xf numFmtId="177" fontId="72" fillId="0" borderId="0" xfId="225" applyNumberFormat="1" applyFont="1" applyFill="1" applyAlignment="1">
      <alignment horizontal="right" vertical="center"/>
      <protection/>
    </xf>
    <xf numFmtId="0" fontId="71" fillId="0" borderId="18" xfId="225" applyFont="1" applyFill="1" applyBorder="1" applyAlignment="1">
      <alignment horizontal="center" vertical="center"/>
      <protection/>
    </xf>
    <xf numFmtId="177" fontId="71" fillId="0" borderId="18" xfId="225" applyNumberFormat="1" applyFont="1" applyFill="1" applyBorder="1" applyAlignment="1">
      <alignment horizontal="center" vertical="center"/>
      <protection/>
    </xf>
    <xf numFmtId="0" fontId="14" fillId="0" borderId="18" xfId="225" applyFont="1" applyFill="1" applyBorder="1" applyProtection="1">
      <alignment/>
      <protection/>
    </xf>
    <xf numFmtId="0" fontId="25" fillId="0" borderId="28" xfId="0" applyNumberFormat="1" applyFont="1" applyFill="1" applyBorder="1" applyAlignment="1" applyProtection="1">
      <alignment vertical="center"/>
      <protection/>
    </xf>
    <xf numFmtId="177" fontId="13" fillId="0" borderId="18" xfId="225" applyNumberFormat="1" applyFont="1" applyFill="1" applyBorder="1" applyAlignment="1">
      <alignment horizontal="right" vertical="center"/>
      <protection/>
    </xf>
    <xf numFmtId="49" fontId="13" fillId="0" borderId="18" xfId="225" applyNumberFormat="1" applyFont="1" applyFill="1" applyBorder="1" applyAlignment="1" applyProtection="1">
      <alignment horizontal="left" vertical="center" wrapText="1"/>
      <protection/>
    </xf>
    <xf numFmtId="0" fontId="10" fillId="0" borderId="0" xfId="118" applyFont="1" applyFill="1" applyAlignment="1">
      <alignment/>
      <protection/>
    </xf>
    <xf numFmtId="0" fontId="8" fillId="0" borderId="0" xfId="118" applyFont="1" applyFill="1" applyBorder="1" applyAlignment="1">
      <alignment/>
      <protection/>
    </xf>
    <xf numFmtId="0" fontId="9" fillId="0" borderId="0" xfId="118" applyFont="1" applyFill="1" applyBorder="1" applyAlignment="1">
      <alignment/>
      <protection/>
    </xf>
    <xf numFmtId="0" fontId="13" fillId="0" borderId="0" xfId="118" applyFont="1" applyFill="1" applyBorder="1" applyAlignment="1">
      <alignment/>
      <protection/>
    </xf>
    <xf numFmtId="177" fontId="13" fillId="0" borderId="0" xfId="118" applyNumberFormat="1" applyFont="1" applyFill="1" applyBorder="1" applyAlignment="1">
      <alignment horizontal="right"/>
      <protection/>
    </xf>
    <xf numFmtId="0" fontId="1" fillId="0" borderId="0" xfId="224" applyFont="1" applyFill="1" applyBorder="1" applyAlignment="1">
      <alignment vertical="center"/>
      <protection/>
    </xf>
    <xf numFmtId="0" fontId="10" fillId="0" borderId="0" xfId="118" applyFont="1" applyFill="1" applyBorder="1" applyAlignment="1">
      <alignment/>
      <protection/>
    </xf>
    <xf numFmtId="0" fontId="13" fillId="0" borderId="0" xfId="118" applyFont="1" applyFill="1" applyBorder="1" applyAlignment="1">
      <alignment horizontal="center"/>
      <protection/>
    </xf>
    <xf numFmtId="0" fontId="13" fillId="0" borderId="19" xfId="118" applyFont="1" applyFill="1" applyBorder="1" applyAlignment="1">
      <alignment vertical="center"/>
      <protection/>
    </xf>
    <xf numFmtId="0" fontId="1" fillId="0" borderId="0" xfId="224" applyFont="1" applyFill="1" applyBorder="1" applyAlignment="1">
      <alignment horizontal="right" vertical="center"/>
      <protection/>
    </xf>
    <xf numFmtId="177" fontId="71" fillId="0" borderId="18" xfId="118" applyNumberFormat="1" applyFont="1" applyFill="1" applyBorder="1" applyAlignment="1">
      <alignment horizontal="center" vertical="center"/>
      <protection/>
    </xf>
    <xf numFmtId="177" fontId="14" fillId="0" borderId="20" xfId="118" applyNumberFormat="1" applyFont="1" applyFill="1" applyBorder="1" applyAlignment="1">
      <alignment horizontal="right" vertical="center"/>
      <protection/>
    </xf>
    <xf numFmtId="0" fontId="71" fillId="0" borderId="18" xfId="118" applyFont="1" applyFill="1" applyBorder="1" applyAlignment="1">
      <alignment vertical="center"/>
      <protection/>
    </xf>
    <xf numFmtId="0" fontId="72" fillId="0" borderId="18" xfId="118" applyFont="1" applyFill="1" applyBorder="1" applyAlignment="1">
      <alignment vertical="center"/>
      <protection/>
    </xf>
    <xf numFmtId="177" fontId="8" fillId="0" borderId="0" xfId="118" applyNumberFormat="1" applyFont="1" applyFill="1" applyBorder="1" applyAlignment="1">
      <alignment/>
      <protection/>
    </xf>
    <xf numFmtId="0" fontId="13" fillId="0" borderId="0" xfId="225" applyFont="1" applyFill="1" applyBorder="1" applyAlignment="1">
      <alignment vertical="center" wrapText="1"/>
      <protection/>
    </xf>
    <xf numFmtId="176" fontId="9" fillId="43" borderId="18" xfId="225" applyNumberFormat="1" applyFont="1" applyFill="1" applyBorder="1" applyAlignment="1">
      <alignment horizontal="center" vertical="center"/>
      <protection/>
    </xf>
    <xf numFmtId="177" fontId="14" fillId="0" borderId="18" xfId="248" applyNumberFormat="1" applyFont="1" applyFill="1" applyBorder="1" applyAlignment="1">
      <alignment horizontal="right" vertical="center"/>
      <protection/>
    </xf>
    <xf numFmtId="177" fontId="13" fillId="0" borderId="18" xfId="248" applyNumberFormat="1" applyFont="1" applyFill="1" applyBorder="1" applyAlignment="1">
      <alignment horizontal="right" vertical="center"/>
      <protection/>
    </xf>
    <xf numFmtId="0" fontId="71" fillId="0" borderId="18" xfId="118" applyFont="1" applyBorder="1" applyAlignment="1">
      <alignment vertical="center" wrapText="1"/>
      <protection/>
    </xf>
    <xf numFmtId="0" fontId="9" fillId="0" borderId="18" xfId="118" applyFont="1" applyBorder="1" applyAlignment="1">
      <alignment vertical="center"/>
      <protection/>
    </xf>
    <xf numFmtId="177" fontId="26" fillId="0" borderId="18" xfId="118" applyNumberFormat="1" applyFont="1" applyBorder="1" applyAlignment="1">
      <alignment horizontal="right" vertical="center"/>
      <protection/>
    </xf>
    <xf numFmtId="177" fontId="15" fillId="0" borderId="0" xfId="118" applyNumberFormat="1" applyFont="1" applyFill="1" applyAlignment="1">
      <alignment vertical="center"/>
      <protection/>
    </xf>
    <xf numFmtId="176" fontId="15" fillId="0" borderId="0" xfId="118" applyNumberFormat="1" applyFont="1" applyFill="1" applyAlignment="1">
      <alignment vertical="center"/>
      <protection/>
    </xf>
    <xf numFmtId="0" fontId="70" fillId="0" borderId="0" xfId="0" applyFont="1" applyFill="1" applyAlignment="1">
      <alignment vertical="center"/>
    </xf>
    <xf numFmtId="0" fontId="24" fillId="0" borderId="0" xfId="225" applyFont="1">
      <alignment/>
      <protection/>
    </xf>
    <xf numFmtId="177" fontId="9" fillId="43" borderId="18" xfId="225" applyNumberFormat="1" applyFont="1" applyFill="1" applyBorder="1" applyAlignment="1">
      <alignment horizontal="center" vertical="center"/>
      <protection/>
    </xf>
    <xf numFmtId="176" fontId="13" fillId="0" borderId="19" xfId="225" applyNumberFormat="1" applyFont="1" applyFill="1" applyBorder="1" applyAlignment="1">
      <alignment horizontal="right" vertical="center"/>
      <protection/>
    </xf>
    <xf numFmtId="176" fontId="14" fillId="0" borderId="18" xfId="225" applyNumberFormat="1" applyFont="1" applyFill="1" applyBorder="1" applyAlignment="1" applyProtection="1">
      <alignment horizontal="right" vertical="center"/>
      <protection/>
    </xf>
    <xf numFmtId="176" fontId="13" fillId="0" borderId="18" xfId="225" applyNumberFormat="1" applyFont="1" applyFill="1" applyBorder="1" applyAlignment="1" applyProtection="1">
      <alignment horizontal="right" vertical="center"/>
      <protection/>
    </xf>
    <xf numFmtId="176" fontId="13" fillId="0" borderId="18" xfId="225" applyNumberFormat="1" applyFont="1" applyFill="1" applyBorder="1" applyAlignment="1" applyProtection="1">
      <alignment horizontal="right" vertical="center" wrapText="1"/>
      <protection/>
    </xf>
    <xf numFmtId="177" fontId="14" fillId="0" borderId="18" xfId="118" applyNumberFormat="1" applyFont="1" applyFill="1" applyBorder="1" applyAlignment="1">
      <alignment horizontal="center" vertical="center"/>
      <protection/>
    </xf>
  </cellXfs>
  <cellStyles count="281">
    <cellStyle name="Normal" xfId="0"/>
    <cellStyle name="Currency [0]" xfId="15"/>
    <cellStyle name="Currency" xfId="16"/>
    <cellStyle name="常规 2 2 4" xfId="17"/>
    <cellStyle name="输入" xfId="18"/>
    <cellStyle name="强调文字颜色 2 3 2" xfId="19"/>
    <cellStyle name="20% - 强调文字颜色 3" xfId="20"/>
    <cellStyle name="输出 3" xfId="21"/>
    <cellStyle name="链接单元格 3 2" xfId="22"/>
    <cellStyle name="20% - 强调文字颜色 1 2" xfId="23"/>
    <cellStyle name="Comma [0]" xfId="24"/>
    <cellStyle name="Comma" xfId="25"/>
    <cellStyle name="常规 7 3" xfId="26"/>
    <cellStyle name="40% - 强调文字颜色 3" xfId="27"/>
    <cellStyle name="计算 2" xfId="28"/>
    <cellStyle name="差" xfId="29"/>
    <cellStyle name="Hyperlink" xfId="30"/>
    <cellStyle name="60% - 强调文字颜色 6 3 2" xfId="31"/>
    <cellStyle name="标题 5" xfId="32"/>
    <cellStyle name="20% - 强调文字颜色 1 2 2 2" xfId="33"/>
    <cellStyle name="60% - 强调文字颜色 3" xfId="34"/>
    <cellStyle name="20% - 强调文字颜色 2 3 2" xfId="35"/>
    <cellStyle name="Percent" xfId="36"/>
    <cellStyle name="Followed Hyperlink" xfId="37"/>
    <cellStyle name="40% - 强调文字颜色 6 4 2" xfId="38"/>
    <cellStyle name="20% - 强调文字颜色 2 2 2" xfId="39"/>
    <cellStyle name="注释" xfId="40"/>
    <cellStyle name="常规 6" xfId="41"/>
    <cellStyle name="60% - 强调文字颜色 2 3" xfId="42"/>
    <cellStyle name="60% - 强调文字颜色 2" xfId="43"/>
    <cellStyle name="标题 4" xfId="44"/>
    <cellStyle name="警告文本" xfId="45"/>
    <cellStyle name="20% - 强调文字颜色 4 4 2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注释 3 2 2" xfId="55"/>
    <cellStyle name="60% - 强调文字颜色 4" xfId="56"/>
    <cellStyle name="20% - 强调文字颜色 2 4 2" xfId="57"/>
    <cellStyle name="输出" xfId="58"/>
    <cellStyle name="计算" xfId="59"/>
    <cellStyle name="40% - 强调文字颜色 4 2" xfId="60"/>
    <cellStyle name="计算 3 2" xfId="61"/>
    <cellStyle name="检查单元格" xfId="62"/>
    <cellStyle name="20% - 强调文字颜色 6" xfId="63"/>
    <cellStyle name="强调文字颜色 2" xfId="64"/>
    <cellStyle name="注释 2 3" xfId="65"/>
    <cellStyle name="链接单元格" xfId="66"/>
    <cellStyle name="汇总" xfId="67"/>
    <cellStyle name="好" xfId="68"/>
    <cellStyle name="20% - 强调文字颜色 3 3" xfId="69"/>
    <cellStyle name="适中" xfId="70"/>
    <cellStyle name="常规 8 2" xfId="71"/>
    <cellStyle name="20% - 强调文字颜色 5" xfId="72"/>
    <cellStyle name="检查单元格 3 2" xfId="73"/>
    <cellStyle name="强调文字颜色 1" xfId="74"/>
    <cellStyle name="链接单元格 3" xfId="75"/>
    <cellStyle name="20% - 强调文字颜色 1" xfId="76"/>
    <cellStyle name="40% - 强调文字颜色 4 3 2" xfId="77"/>
    <cellStyle name="40% - 强调文字颜色 1" xfId="78"/>
    <cellStyle name="输出 2" xfId="79"/>
    <cellStyle name="20% - 强调文字颜色 2" xfId="80"/>
    <cellStyle name="40% - 强调文字颜色 2" xfId="81"/>
    <cellStyle name="强调文字颜色 3" xfId="82"/>
    <cellStyle name="强调文字颜色 4" xfId="83"/>
    <cellStyle name="20% - 强调文字颜色 4" xfId="84"/>
    <cellStyle name="计算 3" xfId="85"/>
    <cellStyle name="40% - 强调文字颜色 4" xfId="86"/>
    <cellStyle name="强调文字颜色 5" xfId="87"/>
    <cellStyle name="40% - 强调文字颜色 5" xfId="88"/>
    <cellStyle name="60% - 强调文字颜色 5" xfId="89"/>
    <cellStyle name="强调文字颜色 6" xfId="90"/>
    <cellStyle name="20% - 强调文字颜色 3 3 2" xfId="91"/>
    <cellStyle name="适中 2" xfId="92"/>
    <cellStyle name="40% - 强调文字颜色 6" xfId="93"/>
    <cellStyle name="60% - 强调文字颜色 6" xfId="94"/>
    <cellStyle name="20% - 强调文字颜色 2 3" xfId="95"/>
    <cellStyle name="20% - 强调文字颜色 1 4" xfId="96"/>
    <cellStyle name="20% - 强调文字颜色 1 3" xfId="97"/>
    <cellStyle name="20% - 强调文字颜色 3 2" xfId="98"/>
    <cellStyle name="输出 3 2" xfId="99"/>
    <cellStyle name="20% - 强调文字颜色 1 2 2" xfId="100"/>
    <cellStyle name="20% - 强调文字颜色 1 3 2" xfId="101"/>
    <cellStyle name="20% - 强调文字颜色 1 4 2" xfId="102"/>
    <cellStyle name="20% - 强调文字颜色 2 2" xfId="103"/>
    <cellStyle name="20% - 强调文字颜色 2 2 2 2" xfId="104"/>
    <cellStyle name="20% - 强调文字颜色 2 4" xfId="105"/>
    <cellStyle name="20% - 强调文字颜色 3 2 2" xfId="106"/>
    <cellStyle name="20% - 强调文字颜色 3 2 2 2" xfId="107"/>
    <cellStyle name="20% - 强调文字颜色 3 4" xfId="108"/>
    <cellStyle name="60% - 强调文字颜色 1 2" xfId="109"/>
    <cellStyle name="20% - 强调文字颜色 3 4 2" xfId="110"/>
    <cellStyle name="20% - 强调文字颜色 4 2" xfId="111"/>
    <cellStyle name="常规 3" xfId="112"/>
    <cellStyle name="20% - 强调文字颜色 4 2 2" xfId="113"/>
    <cellStyle name="常规 3 2" xfId="114"/>
    <cellStyle name="20% - 强调文字颜色 4 2 2 2" xfId="115"/>
    <cellStyle name="常规 3 2 2" xfId="116"/>
    <cellStyle name="20% - 强调文字颜色 4 3" xfId="117"/>
    <cellStyle name="常规 4" xfId="118"/>
    <cellStyle name="20% - 强调文字颜色 4 3 2" xfId="119"/>
    <cellStyle name="常规 4 2" xfId="120"/>
    <cellStyle name="20% - 强调文字颜色 4 4" xfId="121"/>
    <cellStyle name="60% - 强调文字颜色 2 2" xfId="122"/>
    <cellStyle name="常规 5" xfId="123"/>
    <cellStyle name="20% - 强调文字颜色 5 2" xfId="124"/>
    <cellStyle name="20% - 强调文字颜色 5 2 2" xfId="125"/>
    <cellStyle name="20% - 强调文字颜色 5 2 2 2" xfId="126"/>
    <cellStyle name="20% - 强调文字颜色 5 3" xfId="127"/>
    <cellStyle name="20% - 强调文字颜色 5 3 2" xfId="128"/>
    <cellStyle name="百分比 3" xfId="129"/>
    <cellStyle name="20% - 强调文字颜色 5 4" xfId="130"/>
    <cellStyle name="60% - 强调文字颜色 3 2" xfId="131"/>
    <cellStyle name="20% - 强调文字颜色 5 4 2" xfId="132"/>
    <cellStyle name="20% - 强调文字颜色 6 2" xfId="133"/>
    <cellStyle name="20% - 强调文字颜色 6 2 2" xfId="134"/>
    <cellStyle name="40% - 强调文字颜色 4 4" xfId="135"/>
    <cellStyle name="20% - 强调文字颜色 6 2 2 2" xfId="136"/>
    <cellStyle name="40% - 强调文字颜色 4 4 2" xfId="137"/>
    <cellStyle name="20% - 强调文字颜色 6 3" xfId="138"/>
    <cellStyle name="20% - 强调文字颜色 6 3 2" xfId="139"/>
    <cellStyle name="40% - 强调文字颜色 5 4" xfId="140"/>
    <cellStyle name="20% - 强调文字颜色 6 4" xfId="141"/>
    <cellStyle name="60% - 强调文字颜色 4 2" xfId="142"/>
    <cellStyle name="20% - 强调文字颜色 6 4 2" xfId="143"/>
    <cellStyle name="40% - 强调文字颜色 6 4" xfId="144"/>
    <cellStyle name="40% - 强调文字颜色 1 2" xfId="145"/>
    <cellStyle name="40% - 强调文字颜色 1 2 2" xfId="146"/>
    <cellStyle name="40% - 强调文字颜色 1 2 2 2" xfId="147"/>
    <cellStyle name="40% - 强调文字颜色 1 3" xfId="148"/>
    <cellStyle name="常规 9 2" xfId="149"/>
    <cellStyle name="40% - 强调文字颜色 1 3 2" xfId="150"/>
    <cellStyle name="40% - 强调文字颜色 1 4" xfId="151"/>
    <cellStyle name="40% - 强调文字颜色 1 4 2" xfId="152"/>
    <cellStyle name="40% - 强调文字颜色 2 2" xfId="153"/>
    <cellStyle name="常规 3_半年度上会单位执行表式 汇总(2)" xfId="154"/>
    <cellStyle name="40% - 强调文字颜色 2 2 2" xfId="155"/>
    <cellStyle name="40% - 强调文字颜色 2 2 2 2" xfId="156"/>
    <cellStyle name="40% - 强调文字颜色 2 3" xfId="157"/>
    <cellStyle name="40% - 强调文字颜色 2 3 2" xfId="158"/>
    <cellStyle name="40% - 强调文字颜色 2 4" xfId="159"/>
    <cellStyle name="40% - 强调文字颜色 2 4 2" xfId="160"/>
    <cellStyle name="40% - 强调文字颜色 3 2" xfId="161"/>
    <cellStyle name="40% - 强调文字颜色 3 2 2" xfId="162"/>
    <cellStyle name="40% - 强调文字颜色 3 2 2 2" xfId="163"/>
    <cellStyle name="40% - 强调文字颜色 3 3" xfId="164"/>
    <cellStyle name="40% - 强调文字颜色 3 3 2" xfId="165"/>
    <cellStyle name="40% - 强调文字颜色 3 4" xfId="166"/>
    <cellStyle name="40% - 强调文字颜色 3 4 2" xfId="167"/>
    <cellStyle name="40% - 强调文字颜色 4 2 2" xfId="168"/>
    <cellStyle name="检查单元格 2" xfId="169"/>
    <cellStyle name="40% - 强调文字颜色 4 2 2 2" xfId="170"/>
    <cellStyle name="40% - 强调文字颜色 4 3" xfId="171"/>
    <cellStyle name="40% - 强调文字颜色 5 2" xfId="172"/>
    <cellStyle name="40% - 强调文字颜色 5 2 2" xfId="173"/>
    <cellStyle name="60% - 强调文字颜色 4 3" xfId="174"/>
    <cellStyle name="40% - 强调文字颜色 5 2 2 2" xfId="175"/>
    <cellStyle name="60% - 强调文字颜色 4 3 2" xfId="176"/>
    <cellStyle name="40% - 强调文字颜色 5 3" xfId="177"/>
    <cellStyle name="40% - 强调文字颜色 5 3 2" xfId="178"/>
    <cellStyle name="60% - 强调文字颜色 5 3" xfId="179"/>
    <cellStyle name="40% - 强调文字颜色 5 4 2" xfId="180"/>
    <cellStyle name="60% - 强调文字颜色 6 3" xfId="181"/>
    <cellStyle name="40% - 强调文字颜色 6 2" xfId="182"/>
    <cellStyle name="40% - 强调文字颜色 6 2 2" xfId="183"/>
    <cellStyle name="40% - 强调文字颜色 6 2 2 2" xfId="184"/>
    <cellStyle name="40% - 强调文字颜色 6 3" xfId="185"/>
    <cellStyle name="40% - 强调文字颜色 6 3 2" xfId="186"/>
    <cellStyle name="解释性文本 3" xfId="187"/>
    <cellStyle name="60% - 强调文字颜色 1 3" xfId="188"/>
    <cellStyle name="60% - 强调文字颜色 1 3 2" xfId="189"/>
    <cellStyle name="60% - 强调文字颜色 2 3 2" xfId="190"/>
    <cellStyle name="常规 6 2" xfId="191"/>
    <cellStyle name="注释 2" xfId="192"/>
    <cellStyle name="60% - 强调文字颜色 3 3" xfId="193"/>
    <cellStyle name="60% - 强调文字颜色 3 3 2" xfId="194"/>
    <cellStyle name="60% - 强调文字颜色 5 2" xfId="195"/>
    <cellStyle name="60% - 强调文字颜色 5 3 2" xfId="196"/>
    <cellStyle name="60% - 强调文字颜色 6 2" xfId="197"/>
    <cellStyle name="百分比 2" xfId="198"/>
    <cellStyle name="百分比 2 2" xfId="199"/>
    <cellStyle name="百分比 3 2" xfId="200"/>
    <cellStyle name="标题 1 2" xfId="201"/>
    <cellStyle name="标题 1 3" xfId="202"/>
    <cellStyle name="标题 1 3 2" xfId="203"/>
    <cellStyle name="汇总 3" xfId="204"/>
    <cellStyle name="标题 2 2" xfId="205"/>
    <cellStyle name="标题 2 3" xfId="206"/>
    <cellStyle name="标题 2 3 2" xfId="207"/>
    <cellStyle name="常规 11" xfId="208"/>
    <cellStyle name="标题 3 2" xfId="209"/>
    <cellStyle name="标题 3 3" xfId="210"/>
    <cellStyle name="标题 3 3 2" xfId="211"/>
    <cellStyle name="标题 4 2" xfId="212"/>
    <cellStyle name="标题 4 3" xfId="213"/>
    <cellStyle name="标题 4 3 2" xfId="214"/>
    <cellStyle name="标题 6" xfId="215"/>
    <cellStyle name="标题 6 2" xfId="216"/>
    <cellStyle name="差 2" xfId="217"/>
    <cellStyle name="常规 4_半年度上会单位执行表式 汇总(2)" xfId="218"/>
    <cellStyle name="差 3" xfId="219"/>
    <cellStyle name="差 3 2" xfId="220"/>
    <cellStyle name="常规 10" xfId="221"/>
    <cellStyle name="常规 10 2" xfId="222"/>
    <cellStyle name="常规 11 2" xfId="223"/>
    <cellStyle name="常规 2" xfId="224"/>
    <cellStyle name="常规 2 2" xfId="225"/>
    <cellStyle name="常规 2 2 2" xfId="226"/>
    <cellStyle name="常规 2 2 3" xfId="227"/>
    <cellStyle name="常规 2 2 5" xfId="228"/>
    <cellStyle name="常规 2 2 5 2" xfId="229"/>
    <cellStyle name="常规 2 3" xfId="230"/>
    <cellStyle name="输入 3 2" xfId="231"/>
    <cellStyle name="常规 2 4" xfId="232"/>
    <cellStyle name="常规 2 4 2" xfId="233"/>
    <cellStyle name="常规 2_半年度上会单位执行表式 汇总(2)" xfId="234"/>
    <cellStyle name="常规 3 2 2 2" xfId="235"/>
    <cellStyle name="常规 3 3" xfId="236"/>
    <cellStyle name="常规 3 3 2" xfId="237"/>
    <cellStyle name="常规 3 4" xfId="238"/>
    <cellStyle name="常规 3 4 2" xfId="239"/>
    <cellStyle name="常规 3 5" xfId="240"/>
    <cellStyle name="强调文字颜色 5 2" xfId="241"/>
    <cellStyle name="常规 3 5 2" xfId="242"/>
    <cellStyle name="常规 3 6" xfId="243"/>
    <cellStyle name="强调文字颜色 5 3" xfId="244"/>
    <cellStyle name="常规 3 6 2" xfId="245"/>
    <cellStyle name="强调文字颜色 5 3 2" xfId="246"/>
    <cellStyle name="常规 3 7" xfId="247"/>
    <cellStyle name="常规 4 3" xfId="248"/>
    <cellStyle name="常规 4 3 2" xfId="249"/>
    <cellStyle name="常规 5_半年度上会单位执行表式 汇总(2)" xfId="250"/>
    <cellStyle name="常规 6 2 2" xfId="251"/>
    <cellStyle name="注释 2 2" xfId="252"/>
    <cellStyle name="常规 6 3" xfId="253"/>
    <cellStyle name="注释 3" xfId="254"/>
    <cellStyle name="常规 7" xfId="255"/>
    <cellStyle name="常规 7 2" xfId="256"/>
    <cellStyle name="常规 7 2 2" xfId="257"/>
    <cellStyle name="常规 8" xfId="258"/>
    <cellStyle name="警告文本 3 2" xfId="259"/>
    <cellStyle name="常规 9" xfId="260"/>
    <cellStyle name="好 2" xfId="261"/>
    <cellStyle name="好 3" xfId="262"/>
    <cellStyle name="好 3 2" xfId="263"/>
    <cellStyle name="汇总 2" xfId="264"/>
    <cellStyle name="汇总 3 2" xfId="265"/>
    <cellStyle name="检查单元格 3" xfId="266"/>
    <cellStyle name="解释性文本 2" xfId="267"/>
    <cellStyle name="解释性文本 3 2" xfId="268"/>
    <cellStyle name="警告文本 2" xfId="269"/>
    <cellStyle name="警告文本 3" xfId="270"/>
    <cellStyle name="链接单元格 2" xfId="271"/>
    <cellStyle name="强调文字颜色 1 2" xfId="272"/>
    <cellStyle name="强调文字颜色 1 3" xfId="273"/>
    <cellStyle name="强调文字颜色 1 3 2" xfId="274"/>
    <cellStyle name="强调文字颜色 2 2" xfId="275"/>
    <cellStyle name="强调文字颜色 2 3" xfId="276"/>
    <cellStyle name="强调文字颜色 3 2" xfId="277"/>
    <cellStyle name="强调文字颜色 3 3" xfId="278"/>
    <cellStyle name="强调文字颜色 3 3 2" xfId="279"/>
    <cellStyle name="强调文字颜色 4 2" xfId="280"/>
    <cellStyle name="强调文字颜色 4 3" xfId="281"/>
    <cellStyle name="强调文字颜色 4 3 2" xfId="282"/>
    <cellStyle name="强调文字颜色 6 2" xfId="283"/>
    <cellStyle name="强调文字颜色 6 3" xfId="284"/>
    <cellStyle name="强调文字颜色 6 3 2" xfId="285"/>
    <cellStyle name="适中 3" xfId="286"/>
    <cellStyle name="适中 3 2" xfId="287"/>
    <cellStyle name="输入 2" xfId="288"/>
    <cellStyle name="输入 3" xfId="289"/>
    <cellStyle name="注释 2 2 2" xfId="290"/>
    <cellStyle name="注释 3 2" xfId="291"/>
    <cellStyle name="注释 3 3" xfId="292"/>
    <cellStyle name="注释 4" xfId="293"/>
    <cellStyle name="注释 4 2" xfId="2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kingsoft\office6\backup\2021&#24180;12&#26376;&#20840;&#21306;&#25910;&#20837;&#24773;&#20917;&#34920;&#65288;&#30041;&#24213;&#36864;&#31246;35%&#20943;&#21040;&#38215;&#34903;&#31295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kingsoft\office6\backup\22&#24180;1.10&#65288;&#29579;&#26032;&#25913;1.11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kingsoft\office6\backup\&#24635;&#39044;&#31639;&#25903;&#20986;&#34920;202112&#234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kingsoft\office6\backup\114-2021&#24180;&#39044;&#31639;&#25191;&#34892;&#39044;&#27979;&#21644;2022&#24180;&#20840;&#24180;&#27979;&#3163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kingsoft\office6\backup\111-2021&#24180;&#39044;&#31639;&#25191;&#34892;&#39044;&#27979;&#21644;2022&#24180;&#20840;&#24180;&#27979;&#3163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95;&#20250;\2021.12\0125\126-2021&#24180;&#39044;&#31639;&#25191;&#34892;&#39044;&#27979;&#21644;2022&#24180;&#20840;&#24180;&#27979;&#3163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95;&#20250;\2021.6\&#21322;&#24180;&#24230;\2020&#24180;&#20915;&#31639;&#21644;2021&#24180;&#19978;&#21322;&#24180;&#25191;&#34892;&#24773;&#20917;&#25253;&#21578;&#65288;&#32456;&#31295;&#65289;\2021&#24180;&#21322;&#24180;&#20154;&#20195;&#20250;&#25903;&#20986;&#34920;072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kingsoft\office6\backup\&#19968;&#33324;&#20844;&#20849;&#39044;&#31639;_2022-01-19%20&#20840;&#213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kingsoft\office6\backup\&#19968;&#33324;&#20844;&#20849;&#39044;&#31639;_2022-01-19%20&#26412;&#3242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kingsoft\office6\backup\118-2021&#24180;&#39044;&#31639;&#25191;&#34892;&#39044;&#27979;&#21644;2022&#24180;&#20840;&#24180;&#27979;&#316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npg"/>
      <sheetName val="收入排名表"/>
      <sheetName val="收入简表"/>
      <sheetName val="全市收入"/>
      <sheetName val="全市支出"/>
      <sheetName val="园区简表"/>
      <sheetName val="分级次累计收入"/>
      <sheetName val="分部门累计"/>
      <sheetName val="镇街收入"/>
      <sheetName val="各区收入"/>
      <sheetName val="园区表"/>
      <sheetName val="分行业"/>
      <sheetName val="800家"/>
      <sheetName val="Sheet1"/>
    </sheetNames>
    <sheetDataSet>
      <sheetData sheetId="6">
        <row r="23">
          <cell r="B23">
            <v>31894.37</v>
          </cell>
        </row>
        <row r="24">
          <cell r="B24">
            <v>21270.5</v>
          </cell>
        </row>
        <row r="25">
          <cell r="B25">
            <v>5.39</v>
          </cell>
        </row>
        <row r="26">
          <cell r="B26">
            <v>15503.36</v>
          </cell>
        </row>
        <row r="27">
          <cell r="B27">
            <v>10848.12</v>
          </cell>
        </row>
        <row r="28">
          <cell r="B28">
            <v>12586.94</v>
          </cell>
        </row>
        <row r="29">
          <cell r="B29">
            <v>9865.2</v>
          </cell>
        </row>
      </sheetData>
      <sheetData sheetId="7">
        <row r="8">
          <cell r="B8">
            <v>648910.29</v>
          </cell>
        </row>
        <row r="10">
          <cell r="B10">
            <v>441.18</v>
          </cell>
        </row>
        <row r="11">
          <cell r="B11">
            <v>399940.21</v>
          </cell>
        </row>
        <row r="12">
          <cell r="B12">
            <v>297660</v>
          </cell>
        </row>
        <row r="13">
          <cell r="B13">
            <v>100919.59</v>
          </cell>
        </row>
        <row r="14">
          <cell r="B14">
            <v>206856.04</v>
          </cell>
        </row>
        <row r="22">
          <cell r="B22">
            <v>68673.61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收入（改）"/>
      <sheetName val="21全区 "/>
      <sheetName val="21区本级 "/>
      <sheetName val="21街道"/>
      <sheetName val="21基本支出 "/>
      <sheetName val="21一般平衡表"/>
      <sheetName val="21基金  "/>
      <sheetName val="21基金平衡表"/>
      <sheetName val="21国资"/>
      <sheetName val="21社保  "/>
      <sheetName val="21债务"/>
      <sheetName val="22收入"/>
      <sheetName val="22全区 "/>
      <sheetName val="22区本级 "/>
      <sheetName val="22基金 "/>
      <sheetName val="22基金平衡表 "/>
      <sheetName val="22国资 "/>
      <sheetName val="22社保"/>
    </sheetNames>
    <sheetDataSet>
      <sheetData sheetId="9">
        <row r="6">
          <cell r="C6">
            <v>34277.99</v>
          </cell>
        </row>
        <row r="7">
          <cell r="C7">
            <v>25322.26</v>
          </cell>
        </row>
        <row r="8">
          <cell r="C8">
            <v>432.75</v>
          </cell>
        </row>
        <row r="9">
          <cell r="C9">
            <v>17.56</v>
          </cell>
        </row>
        <row r="13">
          <cell r="C13">
            <v>42899.98</v>
          </cell>
        </row>
        <row r="14">
          <cell r="C14">
            <v>42899.98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般万元"/>
      <sheetName val="全区一般（不含专款）"/>
      <sheetName val="本级一般（不含专款）"/>
      <sheetName val="街道一般"/>
      <sheetName val="基金、国资万元"/>
      <sheetName val="总预算支出表"/>
      <sheetName val="Sheet6"/>
    </sheetNames>
    <sheetDataSet>
      <sheetData sheetId="0">
        <row r="4">
          <cell r="D4">
            <v>221394.99453999999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专款对账"/>
      <sheetName val="经常性收入说明表"/>
      <sheetName val="分部门"/>
      <sheetName val="市区体制结算表 (含市下放数)"/>
      <sheetName val="收支平衡表"/>
      <sheetName val="乡街22预算"/>
      <sheetName val="乡街21预算"/>
      <sheetName val="2021房地产"/>
      <sheetName val="乡街20预算"/>
      <sheetName val="2020房地产"/>
      <sheetName val="乡街19执行"/>
      <sheetName val="2019房地产"/>
      <sheetName val="乡街18执行"/>
      <sheetName val="乡街17执行"/>
      <sheetName val="乡街16执行"/>
      <sheetName val="乡街15预算"/>
      <sheetName val="乡街14执行"/>
      <sheetName val="2018房地产"/>
      <sheetName val="17年房地产"/>
      <sheetName val="16年房地产"/>
      <sheetName val="15年房地产"/>
      <sheetName val="15收入分级"/>
      <sheetName val="15年支出分级2"/>
      <sheetName val="15基金收支总表"/>
      <sheetName val="房地产及其他调整"/>
      <sheetName val="17收入分级"/>
      <sheetName val="18收入分级"/>
      <sheetName val="固定补助6634.92万明细"/>
      <sheetName val="房地产调整"/>
      <sheetName val="16支出分级"/>
      <sheetName val="17支出分级"/>
      <sheetName val="16收入分级"/>
    </sheetNames>
    <sheetDataSet>
      <sheetData sheetId="3">
        <row r="31">
          <cell r="AC31">
            <v>302113.860519</v>
          </cell>
        </row>
      </sheetData>
      <sheetData sheetId="4">
        <row r="9">
          <cell r="AQ9">
            <v>200000</v>
          </cell>
        </row>
        <row r="10">
          <cell r="AQ10">
            <v>40092.760443</v>
          </cell>
        </row>
        <row r="13">
          <cell r="AP13">
            <v>17240</v>
          </cell>
        </row>
        <row r="27">
          <cell r="AQ27">
            <v>15374</v>
          </cell>
        </row>
        <row r="35">
          <cell r="AP35">
            <v>1193071.47182634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专款对账"/>
      <sheetName val="经常性收入说明表"/>
      <sheetName val="分部门"/>
      <sheetName val="市区体制结算表 (含市下放数)"/>
      <sheetName val="收支平衡表"/>
      <sheetName val="乡街22预算"/>
      <sheetName val="乡街21预算"/>
      <sheetName val="2021房地产"/>
      <sheetName val="乡街20预算"/>
      <sheetName val="2020房地产"/>
      <sheetName val="乡街19执行"/>
      <sheetName val="2019房地产"/>
      <sheetName val="乡街18执行"/>
      <sheetName val="乡街17执行"/>
      <sheetName val="乡街16执行"/>
      <sheetName val="乡街15预算"/>
      <sheetName val="乡街14执行"/>
      <sheetName val="2018房地产"/>
      <sheetName val="17年房地产"/>
      <sheetName val="16年房地产"/>
      <sheetName val="15年房地产"/>
      <sheetName val="15收入分级"/>
      <sheetName val="15年支出分级2"/>
      <sheetName val="15基金收支总表"/>
      <sheetName val="房地产及其他调整"/>
      <sheetName val="17收入分级"/>
      <sheetName val="18收入分级"/>
      <sheetName val="固定补助6634.92万明细"/>
      <sheetName val="房地产调整"/>
      <sheetName val="16支出分级"/>
      <sheetName val="17支出分级"/>
      <sheetName val="16收入分级"/>
    </sheetNames>
    <sheetDataSet>
      <sheetData sheetId="4">
        <row r="10">
          <cell r="AJ10">
            <v>71366.5128865307</v>
          </cell>
        </row>
        <row r="13">
          <cell r="AJ13">
            <v>41228.8</v>
          </cell>
        </row>
        <row r="17">
          <cell r="AJ17">
            <v>70232.93</v>
          </cell>
        </row>
        <row r="27">
          <cell r="AJ27">
            <v>7374</v>
          </cell>
        </row>
        <row r="35">
          <cell r="AJ35">
            <v>1099230.4474682452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专款对账"/>
      <sheetName val="经常性收入说明表"/>
      <sheetName val="分部门"/>
      <sheetName val="市区体制结算表 (含市下放数)"/>
      <sheetName val="收支平衡表"/>
      <sheetName val="乡街22预算"/>
      <sheetName val="乡街21预算"/>
      <sheetName val="2021房地产"/>
      <sheetName val="乡街20预算"/>
      <sheetName val="2020房地产"/>
      <sheetName val="乡街19执行"/>
      <sheetName val="2019房地产"/>
      <sheetName val="乡街18执行"/>
      <sheetName val="乡街17执行"/>
      <sheetName val="乡街16执行"/>
      <sheetName val="乡街15预算"/>
      <sheetName val="乡街14执行"/>
      <sheetName val="2018房地产"/>
      <sheetName val="17年房地产"/>
      <sheetName val="16年房地产"/>
      <sheetName val="15年房地产"/>
      <sheetName val="15收入分级"/>
      <sheetName val="15年支出分级2"/>
      <sheetName val="15基金收支总表"/>
      <sheetName val="房地产及其他调整"/>
      <sheetName val="17收入分级"/>
      <sheetName val="18收入分级"/>
      <sheetName val="固定补助6634.92万明细"/>
      <sheetName val="房地产调整"/>
      <sheetName val="16支出分级"/>
      <sheetName val="17支出分级"/>
      <sheetName val="16收入分级"/>
    </sheetNames>
    <sheetDataSet>
      <sheetData sheetId="4">
        <row r="10">
          <cell r="AP10">
            <v>107846.170608672</v>
          </cell>
        </row>
        <row r="30">
          <cell r="AP30">
            <v>88101.7541555764</v>
          </cell>
        </row>
        <row r="31">
          <cell r="AK31">
            <v>40092.760443</v>
          </cell>
        </row>
        <row r="32">
          <cell r="AK32">
            <v>75021.5385146147</v>
          </cell>
          <cell r="AL32">
            <v>4837.50743987004</v>
          </cell>
          <cell r="AM32">
            <v>61634.7861302319</v>
          </cell>
          <cell r="AN32">
            <v>902.979182116603</v>
          </cell>
          <cell r="AO32">
            <v>378.137413453487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收入"/>
      <sheetName val="20全区  "/>
      <sheetName val="20区本级"/>
      <sheetName val="20基本支出"/>
      <sheetName val="20街道"/>
      <sheetName val="20一般平衡表"/>
      <sheetName val="20基金 "/>
      <sheetName val="20基金平衡表"/>
      <sheetName val="20国资 "/>
      <sheetName val="20社保 "/>
      <sheetName val="20债务"/>
      <sheetName val="21收入"/>
      <sheetName val="21全区 "/>
      <sheetName val="21区本级 "/>
      <sheetName val="21街道"/>
      <sheetName val="21基金  "/>
      <sheetName val="21国资"/>
      <sheetName val="21社保  "/>
      <sheetName val="公安局"/>
      <sheetName val="文广局"/>
      <sheetName val="退役军人事务局"/>
      <sheetName val="人社局"/>
      <sheetName val="规自局"/>
      <sheetName val="住建局"/>
    </sheetNames>
    <sheetDataSet>
      <sheetData sheetId="7">
        <row r="9">
          <cell r="D9">
            <v>34898.12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"/>
    </sheetNames>
    <sheetDataSet>
      <sheetData sheetId="0">
        <row r="6">
          <cell r="B6" t="str">
            <v>合计</v>
          </cell>
          <cell r="C6">
            <v>1044305.19689</v>
          </cell>
        </row>
        <row r="7">
          <cell r="A7">
            <v>201</v>
          </cell>
          <cell r="B7" t="str">
            <v>一般公共服务支出</v>
          </cell>
          <cell r="C7">
            <v>90025.347658</v>
          </cell>
        </row>
        <row r="8">
          <cell r="A8">
            <v>20101</v>
          </cell>
          <cell r="B8" t="str">
            <v>　人大事务</v>
          </cell>
          <cell r="C8">
            <v>2403.2517</v>
          </cell>
        </row>
        <row r="9">
          <cell r="A9">
            <v>2010101</v>
          </cell>
          <cell r="B9" t="str">
            <v>　　行政运行</v>
          </cell>
          <cell r="C9">
            <v>1340.0217</v>
          </cell>
        </row>
        <row r="10">
          <cell r="A10">
            <v>2010102</v>
          </cell>
          <cell r="B10" t="str">
            <v>　　一般行政管理事务</v>
          </cell>
          <cell r="C10">
            <v>665</v>
          </cell>
        </row>
        <row r="11">
          <cell r="A11">
            <v>2010104</v>
          </cell>
          <cell r="B11" t="str">
            <v>　　人大会议</v>
          </cell>
          <cell r="C11">
            <v>192.5</v>
          </cell>
        </row>
        <row r="12">
          <cell r="A12">
            <v>2010107</v>
          </cell>
          <cell r="B12" t="str">
            <v>　　人大代表履职能力提升</v>
          </cell>
          <cell r="C12">
            <v>205.73</v>
          </cell>
        </row>
        <row r="13">
          <cell r="A13">
            <v>20102</v>
          </cell>
          <cell r="B13" t="str">
            <v>　政协事务</v>
          </cell>
          <cell r="C13">
            <v>1743.5849</v>
          </cell>
        </row>
        <row r="14">
          <cell r="A14">
            <v>2010201</v>
          </cell>
          <cell r="B14" t="str">
            <v>　　行政运行</v>
          </cell>
          <cell r="C14">
            <v>1079.9289</v>
          </cell>
        </row>
        <row r="15">
          <cell r="A15">
            <v>2010202</v>
          </cell>
          <cell r="B15" t="str">
            <v>　　一般行政管理事务</v>
          </cell>
          <cell r="C15">
            <v>133.7</v>
          </cell>
        </row>
        <row r="16">
          <cell r="A16">
            <v>2010204</v>
          </cell>
          <cell r="B16" t="str">
            <v>　　政协会议</v>
          </cell>
          <cell r="C16">
            <v>192.5</v>
          </cell>
        </row>
        <row r="17">
          <cell r="A17">
            <v>2010206</v>
          </cell>
          <cell r="B17" t="str">
            <v>　　参政议政</v>
          </cell>
          <cell r="C17">
            <v>167.2</v>
          </cell>
        </row>
        <row r="18">
          <cell r="A18">
            <v>2010250</v>
          </cell>
          <cell r="B18" t="str">
            <v>　　事业运行</v>
          </cell>
          <cell r="C18">
            <v>170.256</v>
          </cell>
        </row>
        <row r="19">
          <cell r="A19">
            <v>20103</v>
          </cell>
          <cell r="B19" t="str">
            <v>　政府办公厅（室）及相关机构事务</v>
          </cell>
          <cell r="C19">
            <v>39386.974158</v>
          </cell>
        </row>
        <row r="20">
          <cell r="A20">
            <v>2010301</v>
          </cell>
          <cell r="B20" t="str">
            <v>　　行政运行</v>
          </cell>
          <cell r="C20">
            <v>17205.4691</v>
          </cell>
        </row>
        <row r="21">
          <cell r="A21">
            <v>2010302</v>
          </cell>
          <cell r="B21" t="str">
            <v>　　一般行政管理事务</v>
          </cell>
          <cell r="C21">
            <v>7856.4041</v>
          </cell>
        </row>
        <row r="22">
          <cell r="A22">
            <v>2010303</v>
          </cell>
          <cell r="B22" t="str">
            <v>　　机关服务</v>
          </cell>
          <cell r="C22">
            <v>3691.653058</v>
          </cell>
        </row>
        <row r="23">
          <cell r="A23">
            <v>2010350</v>
          </cell>
          <cell r="B23" t="str">
            <v>　　事业运行</v>
          </cell>
          <cell r="C23">
            <v>3613.7879</v>
          </cell>
        </row>
        <row r="24">
          <cell r="A24">
            <v>2010399</v>
          </cell>
          <cell r="B24" t="str">
            <v>　　其他政府办公厅（室）及相关机构事务支出</v>
          </cell>
          <cell r="C24">
            <v>7019.66</v>
          </cell>
        </row>
        <row r="25">
          <cell r="A25">
            <v>20104</v>
          </cell>
          <cell r="B25" t="str">
            <v>　发展与改革事务</v>
          </cell>
          <cell r="C25">
            <v>1615.1279</v>
          </cell>
        </row>
        <row r="26">
          <cell r="A26">
            <v>2010401</v>
          </cell>
          <cell r="B26" t="str">
            <v>　　行政运行</v>
          </cell>
          <cell r="C26">
            <v>686.3695</v>
          </cell>
        </row>
        <row r="27">
          <cell r="A27">
            <v>2010402</v>
          </cell>
          <cell r="B27" t="str">
            <v>　　一般行政管理事务</v>
          </cell>
          <cell r="C27">
            <v>297.782</v>
          </cell>
        </row>
        <row r="28">
          <cell r="A28">
            <v>2010450</v>
          </cell>
          <cell r="B28" t="str">
            <v>　　事业运行</v>
          </cell>
          <cell r="C28">
            <v>630.9764</v>
          </cell>
        </row>
        <row r="29">
          <cell r="A29">
            <v>20105</v>
          </cell>
          <cell r="B29" t="str">
            <v>　统计信息事务</v>
          </cell>
          <cell r="C29">
            <v>1946.3354</v>
          </cell>
        </row>
        <row r="30">
          <cell r="A30">
            <v>2010501</v>
          </cell>
          <cell r="B30" t="str">
            <v>　　行政运行</v>
          </cell>
          <cell r="C30">
            <v>1094.9254</v>
          </cell>
        </row>
        <row r="31">
          <cell r="A31">
            <v>2010502</v>
          </cell>
          <cell r="B31" t="str">
            <v>　　一般行政管理事务</v>
          </cell>
          <cell r="C31">
            <v>6</v>
          </cell>
        </row>
        <row r="32">
          <cell r="A32">
            <v>2010505</v>
          </cell>
          <cell r="B32" t="str">
            <v>　　专项统计业务</v>
          </cell>
          <cell r="C32">
            <v>428.53</v>
          </cell>
        </row>
        <row r="33">
          <cell r="A33">
            <v>2010507</v>
          </cell>
          <cell r="B33" t="str">
            <v>　　专项普查活动</v>
          </cell>
          <cell r="C33">
            <v>212.98</v>
          </cell>
        </row>
        <row r="34">
          <cell r="A34">
            <v>2010508</v>
          </cell>
          <cell r="B34" t="str">
            <v>　　统计抽样调查</v>
          </cell>
          <cell r="C34">
            <v>95.8</v>
          </cell>
        </row>
        <row r="35">
          <cell r="A35">
            <v>2010599</v>
          </cell>
          <cell r="B35" t="str">
            <v>　　其他统计信息事务支出</v>
          </cell>
          <cell r="C35">
            <v>108.1</v>
          </cell>
        </row>
        <row r="36">
          <cell r="A36">
            <v>20106</v>
          </cell>
          <cell r="B36" t="str">
            <v>　财政事务</v>
          </cell>
          <cell r="C36">
            <v>3168.3453</v>
          </cell>
        </row>
        <row r="37">
          <cell r="A37">
            <v>2010601</v>
          </cell>
          <cell r="B37" t="str">
            <v>　　行政运行</v>
          </cell>
          <cell r="C37">
            <v>987.8461</v>
          </cell>
        </row>
        <row r="38">
          <cell r="A38">
            <v>2010602</v>
          </cell>
          <cell r="B38" t="str">
            <v>　　一般行政管理事务</v>
          </cell>
          <cell r="C38">
            <v>21.01</v>
          </cell>
        </row>
        <row r="39">
          <cell r="A39">
            <v>2010605</v>
          </cell>
          <cell r="B39" t="str">
            <v>　　财政国库业务</v>
          </cell>
          <cell r="C39">
            <v>20</v>
          </cell>
        </row>
        <row r="40">
          <cell r="A40">
            <v>2010608</v>
          </cell>
          <cell r="B40" t="str">
            <v>　　财政委托业务支出</v>
          </cell>
          <cell r="C40">
            <v>325</v>
          </cell>
        </row>
        <row r="41">
          <cell r="A41">
            <v>2010650</v>
          </cell>
          <cell r="B41" t="str">
            <v>　　事业运行</v>
          </cell>
          <cell r="C41">
            <v>1814.4892</v>
          </cell>
        </row>
        <row r="42">
          <cell r="A42">
            <v>20107</v>
          </cell>
          <cell r="B42" t="str">
            <v>　税收事务</v>
          </cell>
          <cell r="C42">
            <v>4500</v>
          </cell>
        </row>
        <row r="43">
          <cell r="A43">
            <v>2010799</v>
          </cell>
          <cell r="B43" t="str">
            <v>　　其他税收事务支出</v>
          </cell>
          <cell r="C43">
            <v>4500</v>
          </cell>
        </row>
        <row r="44">
          <cell r="A44">
            <v>20108</v>
          </cell>
          <cell r="B44" t="str">
            <v>　审计事务</v>
          </cell>
          <cell r="C44">
            <v>848.503</v>
          </cell>
        </row>
        <row r="45">
          <cell r="A45">
            <v>2010801</v>
          </cell>
          <cell r="B45" t="str">
            <v>　　行政运行</v>
          </cell>
          <cell r="C45">
            <v>348.4238</v>
          </cell>
        </row>
        <row r="46">
          <cell r="A46">
            <v>2010804</v>
          </cell>
          <cell r="B46" t="str">
            <v>　　审计业务</v>
          </cell>
          <cell r="C46">
            <v>29</v>
          </cell>
        </row>
        <row r="47">
          <cell r="A47">
            <v>2010850</v>
          </cell>
          <cell r="B47" t="str">
            <v>　　事业运行</v>
          </cell>
          <cell r="C47">
            <v>471.0792</v>
          </cell>
        </row>
        <row r="48">
          <cell r="A48">
            <v>20111</v>
          </cell>
          <cell r="B48" t="str">
            <v>　纪检监察事务</v>
          </cell>
          <cell r="C48">
            <v>3742.9637</v>
          </cell>
        </row>
        <row r="49">
          <cell r="A49">
            <v>2011101</v>
          </cell>
          <cell r="B49" t="str">
            <v>　　行政运行</v>
          </cell>
          <cell r="C49">
            <v>3174.5742</v>
          </cell>
        </row>
        <row r="50">
          <cell r="A50">
            <v>2011102</v>
          </cell>
          <cell r="B50" t="str">
            <v>　　一般行政管理事务</v>
          </cell>
          <cell r="C50">
            <v>341</v>
          </cell>
        </row>
        <row r="51">
          <cell r="A51">
            <v>2011150</v>
          </cell>
          <cell r="B51" t="str">
            <v>　　事业运行</v>
          </cell>
          <cell r="C51">
            <v>199.3895</v>
          </cell>
        </row>
        <row r="52">
          <cell r="A52">
            <v>2011199</v>
          </cell>
          <cell r="B52" t="str">
            <v>　　其他纪检监察事务支出</v>
          </cell>
          <cell r="C52">
            <v>28</v>
          </cell>
        </row>
        <row r="53">
          <cell r="A53">
            <v>20113</v>
          </cell>
          <cell r="B53" t="str">
            <v>　商贸事务</v>
          </cell>
          <cell r="C53">
            <v>3380.3952</v>
          </cell>
        </row>
        <row r="54">
          <cell r="A54">
            <v>2011301</v>
          </cell>
          <cell r="B54" t="str">
            <v>　　行政运行</v>
          </cell>
          <cell r="C54">
            <v>746.318</v>
          </cell>
        </row>
        <row r="55">
          <cell r="A55">
            <v>2011302</v>
          </cell>
          <cell r="B55" t="str">
            <v>　　一般行政管理事务</v>
          </cell>
          <cell r="C55">
            <v>28</v>
          </cell>
        </row>
        <row r="56">
          <cell r="A56">
            <v>2011308</v>
          </cell>
          <cell r="B56" t="str">
            <v>　　招商引资</v>
          </cell>
          <cell r="C56">
            <v>461.31</v>
          </cell>
        </row>
        <row r="57">
          <cell r="A57">
            <v>2011350</v>
          </cell>
          <cell r="B57" t="str">
            <v>　　事业运行</v>
          </cell>
          <cell r="C57">
            <v>1231.0872</v>
          </cell>
        </row>
        <row r="58">
          <cell r="A58">
            <v>2011399</v>
          </cell>
          <cell r="B58" t="str">
            <v>　　其他商贸事务支出</v>
          </cell>
          <cell r="C58">
            <v>913.68</v>
          </cell>
        </row>
        <row r="59">
          <cell r="A59">
            <v>20126</v>
          </cell>
          <cell r="B59" t="str">
            <v>　档案事务</v>
          </cell>
          <cell r="C59">
            <v>210</v>
          </cell>
        </row>
        <row r="60">
          <cell r="A60">
            <v>2012604</v>
          </cell>
          <cell r="B60" t="str">
            <v>　　档案馆</v>
          </cell>
          <cell r="C60">
            <v>210</v>
          </cell>
        </row>
        <row r="61">
          <cell r="A61">
            <v>20128</v>
          </cell>
          <cell r="B61" t="str">
            <v>　民主党派及工商联事务</v>
          </cell>
          <cell r="C61">
            <v>404.0764</v>
          </cell>
        </row>
        <row r="62">
          <cell r="A62">
            <v>2012801</v>
          </cell>
          <cell r="B62" t="str">
            <v>　　行政运行</v>
          </cell>
          <cell r="C62">
            <v>259.9735</v>
          </cell>
        </row>
        <row r="63">
          <cell r="A63">
            <v>2012802</v>
          </cell>
          <cell r="B63" t="str">
            <v>　　一般行政管理事务</v>
          </cell>
          <cell r="C63">
            <v>14</v>
          </cell>
        </row>
        <row r="64">
          <cell r="A64">
            <v>2012850</v>
          </cell>
          <cell r="B64" t="str">
            <v>　　事业运行</v>
          </cell>
          <cell r="C64">
            <v>74.8529</v>
          </cell>
        </row>
        <row r="65">
          <cell r="A65">
            <v>2012899</v>
          </cell>
          <cell r="B65" t="str">
            <v>　　其他民主党派及工商联事务支出</v>
          </cell>
          <cell r="C65">
            <v>55.25</v>
          </cell>
        </row>
        <row r="66">
          <cell r="A66">
            <v>20129</v>
          </cell>
          <cell r="B66" t="str">
            <v>　群众团体事务</v>
          </cell>
          <cell r="C66">
            <v>6030.2493</v>
          </cell>
        </row>
        <row r="67">
          <cell r="A67">
            <v>2012901</v>
          </cell>
          <cell r="B67" t="str">
            <v>　　行政运行</v>
          </cell>
          <cell r="C67">
            <v>674.6387</v>
          </cell>
        </row>
        <row r="68">
          <cell r="A68">
            <v>2012902</v>
          </cell>
          <cell r="B68" t="str">
            <v>　　一般行政管理事务</v>
          </cell>
          <cell r="C68">
            <v>240.62</v>
          </cell>
        </row>
        <row r="69">
          <cell r="A69">
            <v>2012950</v>
          </cell>
          <cell r="B69" t="str">
            <v>　　事业运行</v>
          </cell>
          <cell r="C69">
            <v>276.6756</v>
          </cell>
        </row>
        <row r="70">
          <cell r="A70">
            <v>2012999</v>
          </cell>
          <cell r="B70" t="str">
            <v>　　其他群众团体事务支出</v>
          </cell>
          <cell r="C70">
            <v>4838.315</v>
          </cell>
        </row>
        <row r="71">
          <cell r="A71">
            <v>20131</v>
          </cell>
          <cell r="B71" t="str">
            <v>　党委办公厅（室）及相关机构事务</v>
          </cell>
          <cell r="C71">
            <v>1797.7999</v>
          </cell>
        </row>
        <row r="72">
          <cell r="A72">
            <v>2013101</v>
          </cell>
          <cell r="B72" t="str">
            <v>　　行政运行</v>
          </cell>
          <cell r="C72">
            <v>1459.3208</v>
          </cell>
        </row>
        <row r="73">
          <cell r="A73">
            <v>2013102</v>
          </cell>
          <cell r="B73" t="str">
            <v>　　一般行政管理事务</v>
          </cell>
          <cell r="C73">
            <v>275.5</v>
          </cell>
        </row>
        <row r="74">
          <cell r="A74">
            <v>2013150</v>
          </cell>
          <cell r="B74" t="str">
            <v>　　事业运行</v>
          </cell>
          <cell r="C74">
            <v>62.9791</v>
          </cell>
        </row>
        <row r="75">
          <cell r="A75">
            <v>20132</v>
          </cell>
          <cell r="B75" t="str">
            <v>　组织事务</v>
          </cell>
          <cell r="C75">
            <v>1894.9493</v>
          </cell>
        </row>
        <row r="76">
          <cell r="A76">
            <v>2013201</v>
          </cell>
          <cell r="B76" t="str">
            <v>　　行政运行</v>
          </cell>
          <cell r="C76">
            <v>768.7352</v>
          </cell>
        </row>
        <row r="77">
          <cell r="A77">
            <v>2013202</v>
          </cell>
          <cell r="B77" t="str">
            <v>　　一般行政管理事务</v>
          </cell>
          <cell r="C77">
            <v>998.225</v>
          </cell>
        </row>
        <row r="78">
          <cell r="A78">
            <v>2013250</v>
          </cell>
          <cell r="B78" t="str">
            <v>　　事业运行</v>
          </cell>
          <cell r="C78">
            <v>127.9891</v>
          </cell>
        </row>
        <row r="79">
          <cell r="A79">
            <v>20133</v>
          </cell>
          <cell r="B79" t="str">
            <v>　宣传事务</v>
          </cell>
          <cell r="C79">
            <v>2140.2571</v>
          </cell>
        </row>
        <row r="80">
          <cell r="A80">
            <v>2013301</v>
          </cell>
          <cell r="B80" t="str">
            <v>　　行政运行</v>
          </cell>
          <cell r="C80">
            <v>450.3209</v>
          </cell>
        </row>
        <row r="81">
          <cell r="A81">
            <v>2013302</v>
          </cell>
          <cell r="B81" t="str">
            <v>　　一般行政管理事务</v>
          </cell>
          <cell r="C81">
            <v>226</v>
          </cell>
        </row>
        <row r="82">
          <cell r="A82">
            <v>2013350</v>
          </cell>
          <cell r="B82" t="str">
            <v>　　事业运行</v>
          </cell>
          <cell r="C82">
            <v>1463.9362</v>
          </cell>
        </row>
        <row r="83">
          <cell r="A83">
            <v>20134</v>
          </cell>
          <cell r="B83" t="str">
            <v>　统战事务</v>
          </cell>
          <cell r="C83">
            <v>709.763</v>
          </cell>
        </row>
        <row r="84">
          <cell r="A84">
            <v>2013401</v>
          </cell>
          <cell r="B84" t="str">
            <v>　　行政运行</v>
          </cell>
          <cell r="C84">
            <v>410.7283</v>
          </cell>
        </row>
        <row r="85">
          <cell r="A85">
            <v>2013402</v>
          </cell>
          <cell r="B85" t="str">
            <v>　　一般行政管理事务</v>
          </cell>
          <cell r="C85">
            <v>234.13</v>
          </cell>
        </row>
        <row r="86">
          <cell r="A86">
            <v>2013450</v>
          </cell>
          <cell r="B86" t="str">
            <v>　　事业运行</v>
          </cell>
          <cell r="C86">
            <v>64.9047</v>
          </cell>
        </row>
        <row r="87">
          <cell r="A87">
            <v>20136</v>
          </cell>
          <cell r="B87" t="str">
            <v>　其他共产党事务支出</v>
          </cell>
          <cell r="C87">
            <v>528.1968</v>
          </cell>
        </row>
        <row r="88">
          <cell r="A88">
            <v>2013650</v>
          </cell>
          <cell r="B88" t="str">
            <v>　　事业运行</v>
          </cell>
          <cell r="C88">
            <v>335.1968</v>
          </cell>
        </row>
        <row r="89">
          <cell r="A89">
            <v>2013699</v>
          </cell>
          <cell r="B89" t="str">
            <v>　　其他共产党事务支出</v>
          </cell>
          <cell r="C89">
            <v>193</v>
          </cell>
        </row>
        <row r="90">
          <cell r="A90">
            <v>20137</v>
          </cell>
          <cell r="B90" t="str">
            <v>　网信事务</v>
          </cell>
          <cell r="C90">
            <v>427.2673</v>
          </cell>
        </row>
        <row r="91">
          <cell r="A91">
            <v>2013701</v>
          </cell>
          <cell r="B91" t="str">
            <v>　　行政运行</v>
          </cell>
          <cell r="C91">
            <v>247.2831</v>
          </cell>
        </row>
        <row r="92">
          <cell r="A92">
            <v>2013750</v>
          </cell>
          <cell r="B92" t="str">
            <v>　　事业运行</v>
          </cell>
          <cell r="C92">
            <v>179.9842</v>
          </cell>
        </row>
        <row r="93">
          <cell r="A93">
            <v>20138</v>
          </cell>
          <cell r="B93" t="str">
            <v>　市场监督管理事务</v>
          </cell>
          <cell r="C93">
            <v>8755.0173</v>
          </cell>
        </row>
        <row r="94">
          <cell r="A94">
            <v>2013801</v>
          </cell>
          <cell r="B94" t="str">
            <v>　　行政运行</v>
          </cell>
          <cell r="C94">
            <v>5474.5646</v>
          </cell>
        </row>
        <row r="95">
          <cell r="A95">
            <v>2013802</v>
          </cell>
          <cell r="B95" t="str">
            <v>　　一般行政管理事务</v>
          </cell>
          <cell r="C95">
            <v>380.69</v>
          </cell>
        </row>
        <row r="96">
          <cell r="A96">
            <v>2013804</v>
          </cell>
          <cell r="B96" t="str">
            <v>　　市场主体管理</v>
          </cell>
          <cell r="C96">
            <v>1138.805</v>
          </cell>
        </row>
        <row r="97">
          <cell r="A97">
            <v>2013805</v>
          </cell>
          <cell r="B97" t="str">
            <v>　　市场秩序执法</v>
          </cell>
          <cell r="C97">
            <v>38.5</v>
          </cell>
        </row>
        <row r="98">
          <cell r="A98">
            <v>2013812</v>
          </cell>
          <cell r="B98" t="str">
            <v>　　药品事务</v>
          </cell>
          <cell r="C98">
            <v>82</v>
          </cell>
        </row>
        <row r="99">
          <cell r="A99">
            <v>2013850</v>
          </cell>
          <cell r="B99" t="str">
            <v>　　事业运行</v>
          </cell>
          <cell r="C99">
            <v>345.0777</v>
          </cell>
        </row>
        <row r="100">
          <cell r="A100">
            <v>2013899</v>
          </cell>
          <cell r="B100" t="str">
            <v>　　其他市场监督管理事务</v>
          </cell>
          <cell r="C100">
            <v>1295.38</v>
          </cell>
        </row>
        <row r="101">
          <cell r="A101">
            <v>20199</v>
          </cell>
          <cell r="B101" t="str">
            <v>　其他一般公共服务支出</v>
          </cell>
          <cell r="C101">
            <v>4392.29</v>
          </cell>
        </row>
        <row r="102">
          <cell r="A102">
            <v>2019999</v>
          </cell>
          <cell r="B102" t="str">
            <v>　　其他一般公共服务支出</v>
          </cell>
          <cell r="C102">
            <v>4392.29</v>
          </cell>
        </row>
        <row r="103">
          <cell r="A103">
            <v>203</v>
          </cell>
          <cell r="B103" t="str">
            <v>国防支出</v>
          </cell>
          <cell r="C103">
            <v>1916.49</v>
          </cell>
        </row>
        <row r="104">
          <cell r="A104">
            <v>20306</v>
          </cell>
          <cell r="B104" t="str">
            <v>　国防动员</v>
          </cell>
          <cell r="C104">
            <v>1360.64</v>
          </cell>
        </row>
        <row r="105">
          <cell r="A105">
            <v>2030601</v>
          </cell>
          <cell r="B105" t="str">
            <v>　　兵役征集</v>
          </cell>
          <cell r="C105">
            <v>1047.36</v>
          </cell>
        </row>
        <row r="106">
          <cell r="A106">
            <v>2030603</v>
          </cell>
          <cell r="B106" t="str">
            <v>　　人民防空</v>
          </cell>
          <cell r="C106">
            <v>135.68</v>
          </cell>
        </row>
        <row r="107">
          <cell r="A107">
            <v>2030607</v>
          </cell>
          <cell r="B107" t="str">
            <v>　　民兵</v>
          </cell>
          <cell r="C107">
            <v>151.8</v>
          </cell>
        </row>
        <row r="108">
          <cell r="A108">
            <v>2030699</v>
          </cell>
          <cell r="B108" t="str">
            <v>　　其他国防动员支出</v>
          </cell>
          <cell r="C108">
            <v>25.8</v>
          </cell>
        </row>
        <row r="109">
          <cell r="A109">
            <v>20399</v>
          </cell>
          <cell r="B109" t="str">
            <v>　其他国防支出</v>
          </cell>
          <cell r="C109">
            <v>555.85</v>
          </cell>
        </row>
        <row r="110">
          <cell r="A110">
            <v>2039999</v>
          </cell>
          <cell r="B110" t="str">
            <v>　　其他国防支出</v>
          </cell>
          <cell r="C110">
            <v>555.85</v>
          </cell>
        </row>
        <row r="111">
          <cell r="A111">
            <v>204</v>
          </cell>
          <cell r="B111" t="str">
            <v>公共安全支出</v>
          </cell>
          <cell r="C111">
            <v>95079.1576</v>
          </cell>
        </row>
        <row r="112">
          <cell r="A112">
            <v>20401</v>
          </cell>
          <cell r="B112" t="str">
            <v>　武装警察部队</v>
          </cell>
          <cell r="C112">
            <v>52</v>
          </cell>
        </row>
        <row r="113">
          <cell r="A113">
            <v>2040101</v>
          </cell>
          <cell r="B113" t="str">
            <v>　　武装警察部队</v>
          </cell>
          <cell r="C113">
            <v>52</v>
          </cell>
        </row>
        <row r="114">
          <cell r="A114">
            <v>20402</v>
          </cell>
          <cell r="B114" t="str">
            <v>　公安</v>
          </cell>
          <cell r="C114">
            <v>59116.0223</v>
          </cell>
        </row>
        <row r="115">
          <cell r="A115">
            <v>2040201</v>
          </cell>
          <cell r="B115" t="str">
            <v>　　行政运行</v>
          </cell>
          <cell r="C115">
            <v>42453.9457</v>
          </cell>
        </row>
        <row r="116">
          <cell r="A116">
            <v>2040202</v>
          </cell>
          <cell r="B116" t="str">
            <v>　　一般行政管理事务</v>
          </cell>
          <cell r="C116">
            <v>5761.9153</v>
          </cell>
        </row>
        <row r="117">
          <cell r="A117">
            <v>2040219</v>
          </cell>
          <cell r="B117" t="str">
            <v>　　信息化建设</v>
          </cell>
          <cell r="C117">
            <v>99.5</v>
          </cell>
        </row>
        <row r="118">
          <cell r="A118">
            <v>2040250</v>
          </cell>
          <cell r="B118" t="str">
            <v>　　事业运行</v>
          </cell>
          <cell r="C118">
            <v>102.7361</v>
          </cell>
        </row>
        <row r="119">
          <cell r="A119">
            <v>2040299</v>
          </cell>
          <cell r="B119" t="str">
            <v>　　其他公安支出</v>
          </cell>
          <cell r="C119">
            <v>10697.9252</v>
          </cell>
        </row>
        <row r="120">
          <cell r="A120">
            <v>20403</v>
          </cell>
          <cell r="B120" t="str">
            <v>　国家安全</v>
          </cell>
          <cell r="C120">
            <v>70</v>
          </cell>
        </row>
        <row r="121">
          <cell r="A121">
            <v>2040304</v>
          </cell>
          <cell r="B121" t="str">
            <v>　　安全业务</v>
          </cell>
          <cell r="C121">
            <v>70</v>
          </cell>
        </row>
        <row r="122">
          <cell r="A122">
            <v>20404</v>
          </cell>
          <cell r="B122" t="str">
            <v>　检察</v>
          </cell>
          <cell r="C122">
            <v>3476.1396</v>
          </cell>
        </row>
        <row r="123">
          <cell r="A123">
            <v>2040401</v>
          </cell>
          <cell r="B123" t="str">
            <v>　　行政运行</v>
          </cell>
          <cell r="C123">
            <v>2981.8263</v>
          </cell>
        </row>
        <row r="124">
          <cell r="A124">
            <v>2040402</v>
          </cell>
          <cell r="B124" t="str">
            <v>　　一般行政管理事务</v>
          </cell>
          <cell r="C124">
            <v>200.33</v>
          </cell>
        </row>
        <row r="125">
          <cell r="A125">
            <v>2040450</v>
          </cell>
          <cell r="B125" t="str">
            <v>　　事业运行</v>
          </cell>
          <cell r="C125">
            <v>293.9833</v>
          </cell>
        </row>
        <row r="126">
          <cell r="A126">
            <v>20405</v>
          </cell>
          <cell r="B126" t="str">
            <v>　法院</v>
          </cell>
          <cell r="C126">
            <v>8913.1656</v>
          </cell>
        </row>
        <row r="127">
          <cell r="A127">
            <v>2040501</v>
          </cell>
          <cell r="B127" t="str">
            <v>　　行政运行</v>
          </cell>
          <cell r="C127">
            <v>5826.6837</v>
          </cell>
        </row>
        <row r="128">
          <cell r="A128">
            <v>2040502</v>
          </cell>
          <cell r="B128" t="str">
            <v>　　一般行政管理事务</v>
          </cell>
          <cell r="C128">
            <v>1109.6356</v>
          </cell>
        </row>
        <row r="129">
          <cell r="A129">
            <v>2040504</v>
          </cell>
          <cell r="B129" t="str">
            <v>　　案件审判</v>
          </cell>
          <cell r="C129">
            <v>750</v>
          </cell>
        </row>
        <row r="130">
          <cell r="A130">
            <v>2040550</v>
          </cell>
          <cell r="B130" t="str">
            <v>　　事业运行</v>
          </cell>
          <cell r="C130">
            <v>1226.8463</v>
          </cell>
        </row>
        <row r="131">
          <cell r="A131">
            <v>20406</v>
          </cell>
          <cell r="B131" t="str">
            <v>　司法</v>
          </cell>
          <cell r="C131">
            <v>7378.1501</v>
          </cell>
        </row>
        <row r="132">
          <cell r="A132">
            <v>2040601</v>
          </cell>
          <cell r="B132" t="str">
            <v>　　行政运行</v>
          </cell>
          <cell r="C132">
            <v>2261.8541</v>
          </cell>
        </row>
        <row r="133">
          <cell r="A133">
            <v>2040602</v>
          </cell>
          <cell r="B133" t="str">
            <v>　　一般行政管理事务</v>
          </cell>
          <cell r="C133">
            <v>15</v>
          </cell>
        </row>
        <row r="134">
          <cell r="A134">
            <v>2040604</v>
          </cell>
          <cell r="B134" t="str">
            <v>　　基层司法业务</v>
          </cell>
          <cell r="C134">
            <v>45.6</v>
          </cell>
        </row>
        <row r="135">
          <cell r="A135">
            <v>2040605</v>
          </cell>
          <cell r="B135" t="str">
            <v>　　普法宣传</v>
          </cell>
          <cell r="C135">
            <v>163.65</v>
          </cell>
        </row>
        <row r="136">
          <cell r="A136">
            <v>2040606</v>
          </cell>
          <cell r="B136" t="str">
            <v>　　律师管理</v>
          </cell>
          <cell r="C136">
            <v>187.6</v>
          </cell>
        </row>
        <row r="137">
          <cell r="A137">
            <v>2040607</v>
          </cell>
          <cell r="B137" t="str">
            <v>　　公共法律服务</v>
          </cell>
          <cell r="C137">
            <v>370</v>
          </cell>
        </row>
        <row r="138">
          <cell r="A138">
            <v>2040610</v>
          </cell>
          <cell r="B138" t="str">
            <v>　　社区矫正</v>
          </cell>
          <cell r="C138">
            <v>102.546</v>
          </cell>
        </row>
        <row r="139">
          <cell r="A139">
            <v>2040612</v>
          </cell>
          <cell r="B139" t="str">
            <v>　　法治建设</v>
          </cell>
          <cell r="C139">
            <v>132</v>
          </cell>
        </row>
        <row r="140">
          <cell r="A140">
            <v>2040699</v>
          </cell>
          <cell r="B140" t="str">
            <v>　　其他司法支出</v>
          </cell>
          <cell r="C140">
            <v>4099.9</v>
          </cell>
        </row>
        <row r="141">
          <cell r="A141">
            <v>20499</v>
          </cell>
          <cell r="B141" t="str">
            <v>　其他公共安全支出</v>
          </cell>
          <cell r="C141">
            <v>16073.68</v>
          </cell>
        </row>
        <row r="142">
          <cell r="A142">
            <v>2049999</v>
          </cell>
          <cell r="B142" t="str">
            <v>　　其他公共安全支出</v>
          </cell>
          <cell r="C142">
            <v>16073.68</v>
          </cell>
        </row>
        <row r="143">
          <cell r="A143">
            <v>205</v>
          </cell>
          <cell r="B143" t="str">
            <v>教育支出</v>
          </cell>
          <cell r="C143">
            <v>248854.9876</v>
          </cell>
        </row>
        <row r="144">
          <cell r="A144">
            <v>20501</v>
          </cell>
          <cell r="B144" t="str">
            <v>　教育管理事务</v>
          </cell>
          <cell r="C144">
            <v>811.8041</v>
          </cell>
        </row>
        <row r="145">
          <cell r="A145">
            <v>2050101</v>
          </cell>
          <cell r="B145" t="str">
            <v>　　行政运行</v>
          </cell>
          <cell r="C145">
            <v>811.8041</v>
          </cell>
        </row>
        <row r="146">
          <cell r="A146">
            <v>20502</v>
          </cell>
          <cell r="B146" t="str">
            <v>　普通教育</v>
          </cell>
          <cell r="C146">
            <v>214208.0706</v>
          </cell>
        </row>
        <row r="147">
          <cell r="A147">
            <v>2050201</v>
          </cell>
          <cell r="B147" t="str">
            <v>　　学前教育</v>
          </cell>
          <cell r="C147">
            <v>41859.9632</v>
          </cell>
        </row>
        <row r="148">
          <cell r="A148">
            <v>2050202</v>
          </cell>
          <cell r="B148" t="str">
            <v>　　小学教育</v>
          </cell>
          <cell r="C148">
            <v>88232.6374</v>
          </cell>
        </row>
        <row r="149">
          <cell r="A149">
            <v>2050203</v>
          </cell>
          <cell r="B149" t="str">
            <v>　　初中教育</v>
          </cell>
          <cell r="C149">
            <v>51195.4034</v>
          </cell>
        </row>
        <row r="150">
          <cell r="A150">
            <v>2050204</v>
          </cell>
          <cell r="B150" t="str">
            <v>　　高中教育</v>
          </cell>
          <cell r="C150">
            <v>3410.5032</v>
          </cell>
        </row>
        <row r="151">
          <cell r="A151">
            <v>2050205</v>
          </cell>
          <cell r="B151" t="str">
            <v>　　高等教育</v>
          </cell>
          <cell r="C151">
            <v>10000</v>
          </cell>
        </row>
        <row r="152">
          <cell r="A152">
            <v>2050299</v>
          </cell>
          <cell r="B152" t="str">
            <v>　　其他普通教育支出</v>
          </cell>
          <cell r="C152">
            <v>19509.5634</v>
          </cell>
        </row>
        <row r="153">
          <cell r="A153">
            <v>20503</v>
          </cell>
          <cell r="B153" t="str">
            <v>　职业教育</v>
          </cell>
          <cell r="C153">
            <v>5072.8609</v>
          </cell>
        </row>
        <row r="154">
          <cell r="A154">
            <v>2050302</v>
          </cell>
          <cell r="B154" t="str">
            <v>　　中等职业教育</v>
          </cell>
          <cell r="C154">
            <v>5072.8609</v>
          </cell>
        </row>
        <row r="155">
          <cell r="A155">
            <v>20504</v>
          </cell>
          <cell r="B155" t="str">
            <v>　成人教育</v>
          </cell>
          <cell r="C155">
            <v>412.5325</v>
          </cell>
        </row>
        <row r="156">
          <cell r="A156">
            <v>2050499</v>
          </cell>
          <cell r="B156" t="str">
            <v>　　其他成人教育支出</v>
          </cell>
          <cell r="C156">
            <v>412.5325</v>
          </cell>
        </row>
        <row r="157">
          <cell r="A157">
            <v>20507</v>
          </cell>
          <cell r="B157" t="str">
            <v>　特殊教育</v>
          </cell>
          <cell r="C157">
            <v>1165.8585</v>
          </cell>
        </row>
        <row r="158">
          <cell r="A158">
            <v>2050701</v>
          </cell>
          <cell r="B158" t="str">
            <v>　　特殊学校教育</v>
          </cell>
          <cell r="C158">
            <v>1165.8585</v>
          </cell>
        </row>
        <row r="159">
          <cell r="A159">
            <v>20508</v>
          </cell>
          <cell r="B159" t="str">
            <v>　进修及培训</v>
          </cell>
          <cell r="C159">
            <v>1829.2466</v>
          </cell>
        </row>
        <row r="160">
          <cell r="A160">
            <v>2050899</v>
          </cell>
          <cell r="B160" t="str">
            <v>　　其他进修及培训</v>
          </cell>
          <cell r="C160">
            <v>1829.2466</v>
          </cell>
        </row>
        <row r="161">
          <cell r="A161">
            <v>20509</v>
          </cell>
          <cell r="B161" t="str">
            <v>　教育费附加安排的支出</v>
          </cell>
          <cell r="C161">
            <v>24120.6144</v>
          </cell>
        </row>
        <row r="162">
          <cell r="A162">
            <v>2050999</v>
          </cell>
          <cell r="B162" t="str">
            <v>　　其他教育费附加安排的支出</v>
          </cell>
          <cell r="C162">
            <v>24120.6144</v>
          </cell>
        </row>
        <row r="163">
          <cell r="A163">
            <v>20599</v>
          </cell>
          <cell r="B163" t="str">
            <v>　其他教育支出</v>
          </cell>
          <cell r="C163">
            <v>1234</v>
          </cell>
        </row>
        <row r="164">
          <cell r="A164">
            <v>2059999</v>
          </cell>
          <cell r="B164" t="str">
            <v>　　其他教育支出</v>
          </cell>
          <cell r="C164">
            <v>1234</v>
          </cell>
        </row>
        <row r="165">
          <cell r="A165">
            <v>206</v>
          </cell>
          <cell r="B165" t="str">
            <v>科学技术支出</v>
          </cell>
          <cell r="C165">
            <v>93148.389339</v>
          </cell>
        </row>
        <row r="166">
          <cell r="A166">
            <v>20601</v>
          </cell>
          <cell r="B166" t="str">
            <v>　科学技术管理事务</v>
          </cell>
          <cell r="C166">
            <v>7055.778</v>
          </cell>
        </row>
        <row r="167">
          <cell r="A167">
            <v>2060101</v>
          </cell>
          <cell r="B167" t="str">
            <v>　　行政运行</v>
          </cell>
          <cell r="C167">
            <v>631.9026</v>
          </cell>
        </row>
        <row r="168">
          <cell r="A168">
            <v>2060102</v>
          </cell>
          <cell r="B168" t="str">
            <v>　　一般行政管理事务</v>
          </cell>
          <cell r="C168">
            <v>6006.5666</v>
          </cell>
        </row>
        <row r="169">
          <cell r="A169">
            <v>2060199</v>
          </cell>
          <cell r="B169" t="str">
            <v>　　其他科学技术管理事务支出</v>
          </cell>
          <cell r="C169">
            <v>417.3088</v>
          </cell>
        </row>
        <row r="170">
          <cell r="A170">
            <v>20604</v>
          </cell>
          <cell r="B170" t="str">
            <v>　技术研究与开发</v>
          </cell>
          <cell r="C170">
            <v>9010</v>
          </cell>
        </row>
        <row r="171">
          <cell r="A171">
            <v>2060499</v>
          </cell>
          <cell r="B171" t="str">
            <v>　　其他技术研究与开发支出</v>
          </cell>
          <cell r="C171">
            <v>9010</v>
          </cell>
        </row>
        <row r="172">
          <cell r="A172">
            <v>20605</v>
          </cell>
          <cell r="B172" t="str">
            <v>　科技条件与服务</v>
          </cell>
          <cell r="C172">
            <v>113.1465</v>
          </cell>
        </row>
        <row r="173">
          <cell r="A173">
            <v>2060501</v>
          </cell>
          <cell r="B173" t="str">
            <v>　　机构运行</v>
          </cell>
          <cell r="C173">
            <v>113.1465</v>
          </cell>
        </row>
        <row r="174">
          <cell r="A174">
            <v>20607</v>
          </cell>
          <cell r="B174" t="str">
            <v>　科学技术普及</v>
          </cell>
          <cell r="C174">
            <v>2474.4232</v>
          </cell>
        </row>
        <row r="175">
          <cell r="A175">
            <v>2060701</v>
          </cell>
          <cell r="B175" t="str">
            <v>　　机构运行</v>
          </cell>
          <cell r="C175">
            <v>318.7232</v>
          </cell>
        </row>
        <row r="176">
          <cell r="A176">
            <v>2060702</v>
          </cell>
          <cell r="B176" t="str">
            <v>　　科普活动</v>
          </cell>
          <cell r="C176">
            <v>2069</v>
          </cell>
        </row>
        <row r="177">
          <cell r="A177">
            <v>2060704</v>
          </cell>
          <cell r="B177" t="str">
            <v>　　学术交流活动</v>
          </cell>
          <cell r="C177">
            <v>86.7</v>
          </cell>
        </row>
        <row r="178">
          <cell r="A178">
            <v>20699</v>
          </cell>
          <cell r="B178" t="str">
            <v>　其他科学技术支出</v>
          </cell>
          <cell r="C178">
            <v>74495.041639</v>
          </cell>
        </row>
        <row r="179">
          <cell r="A179">
            <v>2069999</v>
          </cell>
          <cell r="B179" t="str">
            <v>　　其他科学技术支出</v>
          </cell>
          <cell r="C179">
            <v>74495.041639</v>
          </cell>
        </row>
        <row r="180">
          <cell r="A180">
            <v>207</v>
          </cell>
          <cell r="B180" t="str">
            <v>文化旅游体育与传媒支出</v>
          </cell>
          <cell r="C180">
            <v>14102.4488</v>
          </cell>
        </row>
        <row r="181">
          <cell r="A181">
            <v>20701</v>
          </cell>
          <cell r="B181" t="str">
            <v>　文化和旅游</v>
          </cell>
          <cell r="C181">
            <v>10534.6724</v>
          </cell>
        </row>
        <row r="182">
          <cell r="A182">
            <v>2070101</v>
          </cell>
          <cell r="B182" t="str">
            <v>　　行政运行</v>
          </cell>
          <cell r="C182">
            <v>1447.0155</v>
          </cell>
        </row>
        <row r="183">
          <cell r="A183">
            <v>2070102</v>
          </cell>
          <cell r="B183" t="str">
            <v>　　一般行政管理事务</v>
          </cell>
          <cell r="C183">
            <v>152</v>
          </cell>
        </row>
        <row r="184">
          <cell r="A184">
            <v>2070104</v>
          </cell>
          <cell r="B184" t="str">
            <v>　　图书馆</v>
          </cell>
          <cell r="C184">
            <v>901.0614</v>
          </cell>
        </row>
        <row r="185">
          <cell r="A185">
            <v>2070105</v>
          </cell>
          <cell r="B185" t="str">
            <v>　　文化展示及纪念机构</v>
          </cell>
          <cell r="C185">
            <v>957.549</v>
          </cell>
        </row>
        <row r="186">
          <cell r="A186">
            <v>2070109</v>
          </cell>
          <cell r="B186" t="str">
            <v>　　群众文化</v>
          </cell>
          <cell r="C186">
            <v>5389.8465</v>
          </cell>
        </row>
        <row r="187">
          <cell r="A187">
            <v>2070110</v>
          </cell>
          <cell r="B187" t="str">
            <v>　　文化和旅游交流与合作</v>
          </cell>
          <cell r="C187">
            <v>30</v>
          </cell>
        </row>
        <row r="188">
          <cell r="A188">
            <v>2070112</v>
          </cell>
          <cell r="B188" t="str">
            <v>　　文化和旅游市场管理</v>
          </cell>
          <cell r="C188">
            <v>12</v>
          </cell>
        </row>
        <row r="189">
          <cell r="A189">
            <v>2070113</v>
          </cell>
          <cell r="B189" t="str">
            <v>　　旅游宣传</v>
          </cell>
          <cell r="C189">
            <v>270</v>
          </cell>
        </row>
        <row r="190">
          <cell r="A190">
            <v>2070199</v>
          </cell>
          <cell r="B190" t="str">
            <v>　　其他文化和旅游支出</v>
          </cell>
          <cell r="C190">
            <v>1375.2</v>
          </cell>
        </row>
        <row r="191">
          <cell r="A191">
            <v>20702</v>
          </cell>
          <cell r="B191" t="str">
            <v>　文物</v>
          </cell>
          <cell r="C191">
            <v>217.7834</v>
          </cell>
        </row>
        <row r="192">
          <cell r="A192">
            <v>2070204</v>
          </cell>
          <cell r="B192" t="str">
            <v>　　文物保护</v>
          </cell>
          <cell r="C192">
            <v>217.7834</v>
          </cell>
        </row>
        <row r="193">
          <cell r="A193">
            <v>20708</v>
          </cell>
          <cell r="B193" t="str">
            <v>　广播电视</v>
          </cell>
          <cell r="C193">
            <v>577</v>
          </cell>
        </row>
        <row r="194">
          <cell r="A194">
            <v>2070808</v>
          </cell>
          <cell r="B194" t="str">
            <v>　　广播电视事务</v>
          </cell>
          <cell r="C194">
            <v>282</v>
          </cell>
        </row>
        <row r="195">
          <cell r="A195">
            <v>2070899</v>
          </cell>
          <cell r="B195" t="str">
            <v>　　其他广播电视支出</v>
          </cell>
          <cell r="C195">
            <v>295</v>
          </cell>
        </row>
        <row r="196">
          <cell r="A196">
            <v>20799</v>
          </cell>
          <cell r="B196" t="str">
            <v>　其他文化旅游体育与传媒支出</v>
          </cell>
          <cell r="C196">
            <v>2772.993</v>
          </cell>
        </row>
        <row r="197">
          <cell r="A197">
            <v>2079999</v>
          </cell>
          <cell r="B197" t="str">
            <v>　　其他文化旅游体育与传媒支出</v>
          </cell>
          <cell r="C197">
            <v>2772.993</v>
          </cell>
        </row>
        <row r="198">
          <cell r="A198">
            <v>208</v>
          </cell>
          <cell r="B198" t="str">
            <v>社会保障和就业支出</v>
          </cell>
          <cell r="C198">
            <v>149184.194073</v>
          </cell>
        </row>
        <row r="199">
          <cell r="A199">
            <v>20801</v>
          </cell>
          <cell r="B199" t="str">
            <v>　人力资源和社会保障管理事务</v>
          </cell>
          <cell r="C199">
            <v>32669.8094</v>
          </cell>
        </row>
        <row r="200">
          <cell r="A200">
            <v>2080101</v>
          </cell>
          <cell r="B200" t="str">
            <v>　　行政运行</v>
          </cell>
          <cell r="C200">
            <v>643.8787</v>
          </cell>
        </row>
        <row r="201">
          <cell r="A201">
            <v>2080102</v>
          </cell>
          <cell r="B201" t="str">
            <v>　　一般行政管理事务</v>
          </cell>
          <cell r="C201">
            <v>5506.287</v>
          </cell>
        </row>
        <row r="202">
          <cell r="A202">
            <v>2080104</v>
          </cell>
          <cell r="B202" t="str">
            <v>　　综合业务管理</v>
          </cell>
          <cell r="C202">
            <v>609.6997</v>
          </cell>
        </row>
        <row r="203">
          <cell r="A203">
            <v>2080105</v>
          </cell>
          <cell r="B203" t="str">
            <v>　　劳动保障监察</v>
          </cell>
          <cell r="C203">
            <v>844.0919</v>
          </cell>
        </row>
        <row r="204">
          <cell r="A204">
            <v>2080106</v>
          </cell>
          <cell r="B204" t="str">
            <v>　　就业管理事务</v>
          </cell>
          <cell r="C204">
            <v>1431.6626</v>
          </cell>
        </row>
        <row r="205">
          <cell r="A205">
            <v>2080107</v>
          </cell>
          <cell r="B205" t="str">
            <v>　　社会保险业务管理事务</v>
          </cell>
          <cell r="C205">
            <v>100</v>
          </cell>
        </row>
        <row r="206">
          <cell r="A206">
            <v>2080109</v>
          </cell>
          <cell r="B206" t="str">
            <v>　　社会保险经办机构</v>
          </cell>
          <cell r="C206">
            <v>456.0095</v>
          </cell>
        </row>
        <row r="207">
          <cell r="A207">
            <v>2080112</v>
          </cell>
          <cell r="B207" t="str">
            <v>　　劳动人事争议调解仲裁</v>
          </cell>
          <cell r="C207">
            <v>184</v>
          </cell>
        </row>
        <row r="208">
          <cell r="A208">
            <v>2080199</v>
          </cell>
          <cell r="B208" t="str">
            <v>　　其他人力资源和社会保障管理事务支出</v>
          </cell>
          <cell r="C208">
            <v>22894.18</v>
          </cell>
        </row>
        <row r="209">
          <cell r="A209">
            <v>20802</v>
          </cell>
          <cell r="B209" t="str">
            <v>　民政管理事务</v>
          </cell>
          <cell r="C209">
            <v>8324.0368</v>
          </cell>
        </row>
        <row r="210">
          <cell r="A210">
            <v>2080201</v>
          </cell>
          <cell r="B210" t="str">
            <v>　　行政运行</v>
          </cell>
          <cell r="C210">
            <v>440.0149</v>
          </cell>
        </row>
        <row r="211">
          <cell r="A211">
            <v>2080202</v>
          </cell>
          <cell r="B211" t="str">
            <v>　　一般行政管理事务</v>
          </cell>
          <cell r="C211">
            <v>171</v>
          </cell>
        </row>
        <row r="212">
          <cell r="A212">
            <v>2080206</v>
          </cell>
          <cell r="B212" t="str">
            <v>　　社会组织管理</v>
          </cell>
          <cell r="C212">
            <v>129</v>
          </cell>
        </row>
        <row r="213">
          <cell r="A213">
            <v>2080207</v>
          </cell>
          <cell r="B213" t="str">
            <v>　　行政区划和地名管理</v>
          </cell>
          <cell r="C213">
            <v>157.0787</v>
          </cell>
        </row>
        <row r="214">
          <cell r="A214">
            <v>2080208</v>
          </cell>
          <cell r="B214" t="str">
            <v>　　基层政权建设和社区治理</v>
          </cell>
          <cell r="C214">
            <v>207.4206</v>
          </cell>
        </row>
        <row r="215">
          <cell r="A215">
            <v>2080299</v>
          </cell>
          <cell r="B215" t="str">
            <v>　　其他民政管理事务支出</v>
          </cell>
          <cell r="C215">
            <v>7219.5226</v>
          </cell>
        </row>
        <row r="216">
          <cell r="A216">
            <v>20805</v>
          </cell>
          <cell r="B216" t="str">
            <v>　行政事业单位养老支出</v>
          </cell>
          <cell r="C216">
            <v>33403.4478</v>
          </cell>
        </row>
        <row r="217">
          <cell r="A217">
            <v>2080501</v>
          </cell>
          <cell r="B217" t="str">
            <v>　　行政单位离退休</v>
          </cell>
          <cell r="C217">
            <v>3129.9198</v>
          </cell>
        </row>
        <row r="218">
          <cell r="A218">
            <v>2080502</v>
          </cell>
          <cell r="B218" t="str">
            <v>　　事业单位离退休</v>
          </cell>
          <cell r="C218">
            <v>3727.6834</v>
          </cell>
        </row>
        <row r="219">
          <cell r="A219">
            <v>2080503</v>
          </cell>
          <cell r="B219" t="str">
            <v>　　离退休人员管理机构</v>
          </cell>
          <cell r="C219">
            <v>236.9422</v>
          </cell>
        </row>
        <row r="220">
          <cell r="A220">
            <v>2080505</v>
          </cell>
          <cell r="B220" t="str">
            <v>　　机关事业单位基本养老保险缴费支出</v>
          </cell>
          <cell r="C220">
            <v>17572.8564</v>
          </cell>
        </row>
        <row r="221">
          <cell r="A221">
            <v>2080506</v>
          </cell>
          <cell r="B221" t="str">
            <v>　　机关事业单位职业年金缴费支出</v>
          </cell>
          <cell r="C221">
            <v>8736.046</v>
          </cell>
        </row>
        <row r="222">
          <cell r="A222">
            <v>20807</v>
          </cell>
          <cell r="B222" t="str">
            <v>　就业补助</v>
          </cell>
          <cell r="C222">
            <v>2923.28</v>
          </cell>
        </row>
        <row r="223">
          <cell r="A223">
            <v>2080704</v>
          </cell>
          <cell r="B223" t="str">
            <v>　　社会保险补贴</v>
          </cell>
          <cell r="C223">
            <v>264</v>
          </cell>
        </row>
        <row r="224">
          <cell r="A224">
            <v>2080705</v>
          </cell>
          <cell r="B224" t="str">
            <v>　　公益性岗位补贴</v>
          </cell>
          <cell r="C224">
            <v>1908.42</v>
          </cell>
        </row>
        <row r="225">
          <cell r="A225">
            <v>2080799</v>
          </cell>
          <cell r="B225" t="str">
            <v>　　其他就业补助支出</v>
          </cell>
          <cell r="C225">
            <v>750.86</v>
          </cell>
        </row>
        <row r="226">
          <cell r="A226">
            <v>20808</v>
          </cell>
          <cell r="B226" t="str">
            <v>　抚恤</v>
          </cell>
          <cell r="C226">
            <v>4111.890473</v>
          </cell>
        </row>
        <row r="227">
          <cell r="A227">
            <v>2080801</v>
          </cell>
          <cell r="B227" t="str">
            <v>　　死亡抚恤</v>
          </cell>
          <cell r="C227">
            <v>1414.22</v>
          </cell>
        </row>
        <row r="228">
          <cell r="A228">
            <v>2080802</v>
          </cell>
          <cell r="B228" t="str">
            <v>　　伤残抚恤</v>
          </cell>
          <cell r="C228">
            <v>1412.559773</v>
          </cell>
        </row>
        <row r="229">
          <cell r="A229">
            <v>2080805</v>
          </cell>
          <cell r="B229" t="str">
            <v>　　义务兵优待</v>
          </cell>
          <cell r="C229">
            <v>988.716</v>
          </cell>
        </row>
        <row r="230">
          <cell r="A230">
            <v>2080899</v>
          </cell>
          <cell r="B230" t="str">
            <v>　　其他优抚支出</v>
          </cell>
          <cell r="C230">
            <v>296.3947</v>
          </cell>
        </row>
        <row r="231">
          <cell r="A231">
            <v>20809</v>
          </cell>
          <cell r="B231" t="str">
            <v>　退役安置</v>
          </cell>
          <cell r="C231">
            <v>2084.9403</v>
          </cell>
        </row>
        <row r="232">
          <cell r="A232">
            <v>2080901</v>
          </cell>
          <cell r="B232" t="str">
            <v>　　退役士兵安置</v>
          </cell>
          <cell r="C232">
            <v>1102</v>
          </cell>
        </row>
        <row r="233">
          <cell r="A233">
            <v>2080902</v>
          </cell>
          <cell r="B233" t="str">
            <v>　　军队移交政府的离退休人员安置</v>
          </cell>
          <cell r="C233">
            <v>713.206</v>
          </cell>
        </row>
        <row r="234">
          <cell r="A234">
            <v>2080904</v>
          </cell>
          <cell r="B234" t="str">
            <v>　　退役士兵管理教育</v>
          </cell>
          <cell r="C234">
            <v>238.14</v>
          </cell>
        </row>
        <row r="235">
          <cell r="A235">
            <v>2080999</v>
          </cell>
          <cell r="B235" t="str">
            <v>　　其他退役安置支出</v>
          </cell>
          <cell r="C235">
            <v>31.5943</v>
          </cell>
        </row>
        <row r="236">
          <cell r="A236">
            <v>20810</v>
          </cell>
          <cell r="B236" t="str">
            <v>　社会福利</v>
          </cell>
          <cell r="C236">
            <v>3979.6913</v>
          </cell>
        </row>
        <row r="237">
          <cell r="A237">
            <v>2081001</v>
          </cell>
          <cell r="B237" t="str">
            <v>　　儿童福利</v>
          </cell>
          <cell r="C237">
            <v>303</v>
          </cell>
        </row>
        <row r="238">
          <cell r="A238">
            <v>2081002</v>
          </cell>
          <cell r="B238" t="str">
            <v>　　老年福利</v>
          </cell>
          <cell r="C238">
            <v>3053.3</v>
          </cell>
        </row>
        <row r="239">
          <cell r="A239">
            <v>2081004</v>
          </cell>
          <cell r="B239" t="str">
            <v>　　殡葬</v>
          </cell>
          <cell r="C239">
            <v>105</v>
          </cell>
        </row>
        <row r="240">
          <cell r="A240">
            <v>2081005</v>
          </cell>
          <cell r="B240" t="str">
            <v>　　社会福利事业单位</v>
          </cell>
          <cell r="C240">
            <v>130.3113</v>
          </cell>
        </row>
        <row r="241">
          <cell r="A241">
            <v>2081006</v>
          </cell>
          <cell r="B241" t="str">
            <v>　　养老服务</v>
          </cell>
          <cell r="C241">
            <v>388.08</v>
          </cell>
        </row>
        <row r="242">
          <cell r="A242">
            <v>20811</v>
          </cell>
          <cell r="B242" t="str">
            <v>　残疾人事业</v>
          </cell>
          <cell r="C242">
            <v>8044.1479</v>
          </cell>
        </row>
        <row r="243">
          <cell r="A243">
            <v>2081101</v>
          </cell>
          <cell r="B243" t="str">
            <v>　　行政运行</v>
          </cell>
          <cell r="C243">
            <v>394.8194</v>
          </cell>
        </row>
        <row r="244">
          <cell r="A244">
            <v>2081104</v>
          </cell>
          <cell r="B244" t="str">
            <v>　　残疾人康复</v>
          </cell>
          <cell r="C244">
            <v>825.56</v>
          </cell>
        </row>
        <row r="245">
          <cell r="A245">
            <v>2081105</v>
          </cell>
          <cell r="B245" t="str">
            <v>　　残疾人就业</v>
          </cell>
          <cell r="C245">
            <v>483.43</v>
          </cell>
        </row>
        <row r="246">
          <cell r="A246">
            <v>2081106</v>
          </cell>
          <cell r="B246" t="str">
            <v>　　残疾人体育</v>
          </cell>
          <cell r="C246">
            <v>6</v>
          </cell>
        </row>
        <row r="247">
          <cell r="A247">
            <v>2081107</v>
          </cell>
          <cell r="B247" t="str">
            <v>　　残疾人生活和护理补贴</v>
          </cell>
          <cell r="C247">
            <v>1553.6</v>
          </cell>
        </row>
        <row r="248">
          <cell r="A248">
            <v>2081199</v>
          </cell>
          <cell r="B248" t="str">
            <v>　　其他残疾人事业支出</v>
          </cell>
          <cell r="C248">
            <v>4780.7385</v>
          </cell>
        </row>
        <row r="249">
          <cell r="A249">
            <v>20816</v>
          </cell>
          <cell r="B249" t="str">
            <v>　红十字事业</v>
          </cell>
          <cell r="C249">
            <v>296.9225</v>
          </cell>
        </row>
        <row r="250">
          <cell r="A250">
            <v>2081601</v>
          </cell>
          <cell r="B250" t="str">
            <v>　　行政运行</v>
          </cell>
          <cell r="C250">
            <v>158.9225</v>
          </cell>
        </row>
        <row r="251">
          <cell r="A251">
            <v>2081602</v>
          </cell>
          <cell r="B251" t="str">
            <v>　　一般行政管理事务</v>
          </cell>
          <cell r="C251">
            <v>22</v>
          </cell>
        </row>
        <row r="252">
          <cell r="A252">
            <v>2081699</v>
          </cell>
          <cell r="B252" t="str">
            <v>　　其他红十字事业支出</v>
          </cell>
          <cell r="C252">
            <v>116</v>
          </cell>
        </row>
        <row r="253">
          <cell r="A253">
            <v>20819</v>
          </cell>
          <cell r="B253" t="str">
            <v>　最低生活保障</v>
          </cell>
          <cell r="C253">
            <v>6213.6</v>
          </cell>
        </row>
        <row r="254">
          <cell r="A254">
            <v>2081901</v>
          </cell>
          <cell r="B254" t="str">
            <v>　　城市最低生活保障金支出</v>
          </cell>
          <cell r="C254">
            <v>3031.6</v>
          </cell>
        </row>
        <row r="255">
          <cell r="A255">
            <v>2081902</v>
          </cell>
          <cell r="B255" t="str">
            <v>　　农村最低生活保障金支出</v>
          </cell>
          <cell r="C255">
            <v>3182</v>
          </cell>
        </row>
        <row r="256">
          <cell r="A256">
            <v>20820</v>
          </cell>
          <cell r="B256" t="str">
            <v>　临时救助</v>
          </cell>
          <cell r="C256">
            <v>350</v>
          </cell>
        </row>
        <row r="257">
          <cell r="A257">
            <v>2082001</v>
          </cell>
          <cell r="B257" t="str">
            <v>　　临时救助支出</v>
          </cell>
          <cell r="C257">
            <v>350</v>
          </cell>
        </row>
        <row r="258">
          <cell r="A258">
            <v>20821</v>
          </cell>
          <cell r="B258" t="str">
            <v>　特困人员救助供养</v>
          </cell>
          <cell r="C258">
            <v>44</v>
          </cell>
        </row>
        <row r="259">
          <cell r="A259">
            <v>2082101</v>
          </cell>
          <cell r="B259" t="str">
            <v>　　城市特困人员救助供养支出</v>
          </cell>
          <cell r="C259">
            <v>44</v>
          </cell>
        </row>
        <row r="260">
          <cell r="A260">
            <v>20825</v>
          </cell>
          <cell r="B260" t="str">
            <v>　其他生活救助</v>
          </cell>
          <cell r="C260">
            <v>634.3987</v>
          </cell>
        </row>
        <row r="261">
          <cell r="A261">
            <v>2082501</v>
          </cell>
          <cell r="B261" t="str">
            <v>　　其他城市生活救助</v>
          </cell>
          <cell r="C261">
            <v>634.3987</v>
          </cell>
        </row>
        <row r="262">
          <cell r="A262">
            <v>20826</v>
          </cell>
          <cell r="B262" t="str">
            <v>　财政对基本养老保险基金的补助</v>
          </cell>
          <cell r="C262">
            <v>19100</v>
          </cell>
        </row>
        <row r="263">
          <cell r="A263">
            <v>2082602</v>
          </cell>
          <cell r="B263" t="str">
            <v>　　财政对城乡居民基本养老保险基金的补助</v>
          </cell>
          <cell r="C263">
            <v>19100</v>
          </cell>
        </row>
        <row r="264">
          <cell r="A264">
            <v>20828</v>
          </cell>
          <cell r="B264" t="str">
            <v>　退役军人管理事务</v>
          </cell>
          <cell r="C264">
            <v>1343.0989</v>
          </cell>
        </row>
        <row r="265">
          <cell r="A265">
            <v>2082801</v>
          </cell>
          <cell r="B265" t="str">
            <v>　　行政运行</v>
          </cell>
          <cell r="C265">
            <v>256.8753</v>
          </cell>
        </row>
        <row r="266">
          <cell r="A266">
            <v>2082802</v>
          </cell>
          <cell r="B266" t="str">
            <v>　　一般行政管理事务</v>
          </cell>
          <cell r="C266">
            <v>81</v>
          </cell>
        </row>
        <row r="267">
          <cell r="A267">
            <v>2082804</v>
          </cell>
          <cell r="B267" t="str">
            <v>　　拥军优属</v>
          </cell>
          <cell r="C267">
            <v>838.325</v>
          </cell>
        </row>
        <row r="268">
          <cell r="A268">
            <v>2082850</v>
          </cell>
          <cell r="B268" t="str">
            <v>　　事业运行</v>
          </cell>
          <cell r="C268">
            <v>166.8986</v>
          </cell>
        </row>
        <row r="269">
          <cell r="A269">
            <v>20899</v>
          </cell>
          <cell r="B269" t="str">
            <v>　其他社会保障和就业支出</v>
          </cell>
          <cell r="C269">
            <v>25660.93</v>
          </cell>
        </row>
        <row r="270">
          <cell r="A270">
            <v>2089999</v>
          </cell>
          <cell r="B270" t="str">
            <v>　　其他社会保障和就业支出</v>
          </cell>
          <cell r="C270">
            <v>25660.93</v>
          </cell>
        </row>
        <row r="271">
          <cell r="A271">
            <v>210</v>
          </cell>
          <cell r="B271" t="str">
            <v>卫生健康支出</v>
          </cell>
          <cell r="C271">
            <v>62538.24222</v>
          </cell>
        </row>
        <row r="272">
          <cell r="A272">
            <v>21001</v>
          </cell>
          <cell r="B272" t="str">
            <v>　卫生健康管理事务</v>
          </cell>
          <cell r="C272">
            <v>935.1409</v>
          </cell>
        </row>
        <row r="273">
          <cell r="A273">
            <v>2100101</v>
          </cell>
          <cell r="B273" t="str">
            <v>　　行政运行</v>
          </cell>
          <cell r="C273">
            <v>935.1409</v>
          </cell>
        </row>
        <row r="274">
          <cell r="A274">
            <v>21004</v>
          </cell>
          <cell r="B274" t="str">
            <v>　公共卫生</v>
          </cell>
          <cell r="C274">
            <v>34882.38392</v>
          </cell>
        </row>
        <row r="275">
          <cell r="A275">
            <v>2100401</v>
          </cell>
          <cell r="B275" t="str">
            <v>　　疾病预防控制机构</v>
          </cell>
          <cell r="C275">
            <v>2051.5856</v>
          </cell>
        </row>
        <row r="276">
          <cell r="A276">
            <v>2100402</v>
          </cell>
          <cell r="B276" t="str">
            <v>　　卫生监督机构</v>
          </cell>
          <cell r="C276">
            <v>1354.8788</v>
          </cell>
        </row>
        <row r="277">
          <cell r="A277">
            <v>2100403</v>
          </cell>
          <cell r="B277" t="str">
            <v>　　妇幼保健机构</v>
          </cell>
          <cell r="C277">
            <v>769.9102</v>
          </cell>
        </row>
        <row r="278">
          <cell r="A278">
            <v>2100407</v>
          </cell>
          <cell r="B278" t="str">
            <v>　　其他专业公共卫生机构</v>
          </cell>
          <cell r="C278">
            <v>239.0703</v>
          </cell>
        </row>
        <row r="279">
          <cell r="A279">
            <v>2100408</v>
          </cell>
          <cell r="B279" t="str">
            <v>　　基本公共卫生服务</v>
          </cell>
          <cell r="C279">
            <v>10912.733</v>
          </cell>
        </row>
        <row r="280">
          <cell r="A280">
            <v>2100499</v>
          </cell>
          <cell r="B280" t="str">
            <v>　　其他公共卫生支出</v>
          </cell>
          <cell r="C280">
            <v>19554.20602</v>
          </cell>
        </row>
        <row r="281">
          <cell r="A281">
            <v>21006</v>
          </cell>
          <cell r="B281" t="str">
            <v>　中医药</v>
          </cell>
          <cell r="C281">
            <v>1600.1253</v>
          </cell>
        </row>
        <row r="282">
          <cell r="A282">
            <v>2100699</v>
          </cell>
          <cell r="B282" t="str">
            <v>　　其他中医药支出</v>
          </cell>
          <cell r="C282">
            <v>1600.1253</v>
          </cell>
        </row>
        <row r="283">
          <cell r="A283">
            <v>21007</v>
          </cell>
          <cell r="B283" t="str">
            <v>　计划生育事务</v>
          </cell>
          <cell r="C283">
            <v>2831.92</v>
          </cell>
        </row>
        <row r="284">
          <cell r="A284">
            <v>2100799</v>
          </cell>
          <cell r="B284" t="str">
            <v>　　其他计划生育事务支出</v>
          </cell>
          <cell r="C284">
            <v>2831.92</v>
          </cell>
        </row>
        <row r="285">
          <cell r="A285">
            <v>21011</v>
          </cell>
          <cell r="B285" t="str">
            <v>　行政事业单位医疗</v>
          </cell>
          <cell r="C285">
            <v>11915.6648</v>
          </cell>
        </row>
        <row r="286">
          <cell r="A286">
            <v>2101101</v>
          </cell>
          <cell r="B286" t="str">
            <v>　　行政单位医疗</v>
          </cell>
          <cell r="C286">
            <v>4085.17</v>
          </cell>
        </row>
        <row r="287">
          <cell r="A287">
            <v>2101102</v>
          </cell>
          <cell r="B287" t="str">
            <v>　　事业单位医疗</v>
          </cell>
          <cell r="C287">
            <v>7830.4948</v>
          </cell>
        </row>
        <row r="288">
          <cell r="A288">
            <v>21012</v>
          </cell>
          <cell r="B288" t="str">
            <v>　财政对基本医疗保险基金的补助</v>
          </cell>
          <cell r="C288">
            <v>7000</v>
          </cell>
        </row>
        <row r="289">
          <cell r="A289">
            <v>2101202</v>
          </cell>
          <cell r="B289" t="str">
            <v>　　财政对城乡居民基本医疗保险基金的补助</v>
          </cell>
          <cell r="C289">
            <v>7000</v>
          </cell>
        </row>
        <row r="290">
          <cell r="A290">
            <v>21013</v>
          </cell>
          <cell r="B290" t="str">
            <v>　医疗救助</v>
          </cell>
          <cell r="C290">
            <v>150</v>
          </cell>
        </row>
        <row r="291">
          <cell r="A291">
            <v>2101301</v>
          </cell>
          <cell r="B291" t="str">
            <v>　　城乡医疗救助</v>
          </cell>
          <cell r="C291">
            <v>150</v>
          </cell>
        </row>
        <row r="292">
          <cell r="A292">
            <v>21015</v>
          </cell>
          <cell r="B292" t="str">
            <v>　医疗保障管理事务</v>
          </cell>
          <cell r="C292">
            <v>263.6473</v>
          </cell>
        </row>
        <row r="293">
          <cell r="A293">
            <v>2101501</v>
          </cell>
          <cell r="B293" t="str">
            <v>　　行政运行</v>
          </cell>
          <cell r="C293">
            <v>247.6473</v>
          </cell>
        </row>
        <row r="294">
          <cell r="A294">
            <v>2101599</v>
          </cell>
          <cell r="B294" t="str">
            <v>　　其他医疗保障管理事务支出</v>
          </cell>
          <cell r="C294">
            <v>16</v>
          </cell>
        </row>
        <row r="295">
          <cell r="A295">
            <v>21099</v>
          </cell>
          <cell r="B295" t="str">
            <v>　其他卫生健康支出</v>
          </cell>
          <cell r="C295">
            <v>2959.36</v>
          </cell>
        </row>
        <row r="296">
          <cell r="A296">
            <v>2109999</v>
          </cell>
          <cell r="B296" t="str">
            <v>　　其他卫生健康支出</v>
          </cell>
          <cell r="C296">
            <v>2959.36</v>
          </cell>
        </row>
        <row r="297">
          <cell r="A297">
            <v>211</v>
          </cell>
          <cell r="B297" t="str">
            <v>节能环保支出</v>
          </cell>
          <cell r="C297">
            <v>1029.9802</v>
          </cell>
        </row>
        <row r="298">
          <cell r="A298">
            <v>21101</v>
          </cell>
          <cell r="B298" t="str">
            <v>　环境保护管理事务</v>
          </cell>
          <cell r="C298">
            <v>1029.9802</v>
          </cell>
        </row>
        <row r="299">
          <cell r="A299">
            <v>2110101</v>
          </cell>
          <cell r="B299" t="str">
            <v>　　行政运行</v>
          </cell>
          <cell r="C299">
            <v>950.5352</v>
          </cell>
        </row>
        <row r="300">
          <cell r="A300">
            <v>2110102</v>
          </cell>
          <cell r="B300" t="str">
            <v>　　一般行政管理事务</v>
          </cell>
          <cell r="C300">
            <v>79.445</v>
          </cell>
        </row>
        <row r="301">
          <cell r="A301">
            <v>212</v>
          </cell>
          <cell r="B301" t="str">
            <v>城乡社区支出</v>
          </cell>
          <cell r="C301">
            <v>202465.0505</v>
          </cell>
        </row>
        <row r="302">
          <cell r="A302">
            <v>21201</v>
          </cell>
          <cell r="B302" t="str">
            <v>　城乡社区管理事务</v>
          </cell>
          <cell r="C302">
            <v>48109.6599</v>
          </cell>
        </row>
        <row r="303">
          <cell r="A303">
            <v>2120101</v>
          </cell>
          <cell r="B303" t="str">
            <v>　　行政运行</v>
          </cell>
          <cell r="C303">
            <v>3402.8304</v>
          </cell>
        </row>
        <row r="304">
          <cell r="A304">
            <v>2120102</v>
          </cell>
          <cell r="B304" t="str">
            <v>　　一般行政管理事务</v>
          </cell>
          <cell r="C304">
            <v>5058.0972</v>
          </cell>
        </row>
        <row r="305">
          <cell r="A305">
            <v>2120104</v>
          </cell>
          <cell r="B305" t="str">
            <v>　　城管执法</v>
          </cell>
          <cell r="C305">
            <v>792.22</v>
          </cell>
        </row>
        <row r="306">
          <cell r="A306">
            <v>2120107</v>
          </cell>
          <cell r="B306" t="str">
            <v>　　市政公用行业市场监管</v>
          </cell>
          <cell r="C306">
            <v>12879.742</v>
          </cell>
        </row>
        <row r="307">
          <cell r="A307">
            <v>2120109</v>
          </cell>
          <cell r="B307" t="str">
            <v>　　住宅建设与房地产市场监管</v>
          </cell>
          <cell r="C307">
            <v>407.1962</v>
          </cell>
        </row>
        <row r="308">
          <cell r="A308">
            <v>2120199</v>
          </cell>
          <cell r="B308" t="str">
            <v>　　其他城乡社区管理事务支出</v>
          </cell>
          <cell r="C308">
            <v>25569.5741</v>
          </cell>
        </row>
        <row r="309">
          <cell r="A309">
            <v>21202</v>
          </cell>
          <cell r="B309" t="str">
            <v>　城乡社区规划与管理</v>
          </cell>
          <cell r="C309">
            <v>2054.9734</v>
          </cell>
        </row>
        <row r="310">
          <cell r="A310">
            <v>2120201</v>
          </cell>
          <cell r="B310" t="str">
            <v>　　城乡社区规划与管理</v>
          </cell>
          <cell r="C310">
            <v>2054.9734</v>
          </cell>
        </row>
        <row r="311">
          <cell r="A311">
            <v>21203</v>
          </cell>
          <cell r="B311" t="str">
            <v>　城乡社区公共设施</v>
          </cell>
          <cell r="C311">
            <v>13.01</v>
          </cell>
        </row>
        <row r="312">
          <cell r="A312">
            <v>2120399</v>
          </cell>
          <cell r="B312" t="str">
            <v>　　其他城乡社区公共设施支出</v>
          </cell>
          <cell r="C312">
            <v>13.01</v>
          </cell>
        </row>
        <row r="313">
          <cell r="A313">
            <v>21205</v>
          </cell>
          <cell r="B313" t="str">
            <v>　城乡社区环境卫生</v>
          </cell>
          <cell r="C313">
            <v>63172.6635</v>
          </cell>
        </row>
        <row r="314">
          <cell r="A314">
            <v>2120501</v>
          </cell>
          <cell r="B314" t="str">
            <v>　　城乡社区环境卫生</v>
          </cell>
          <cell r="C314">
            <v>63172.6635</v>
          </cell>
        </row>
        <row r="315">
          <cell r="A315">
            <v>21206</v>
          </cell>
          <cell r="B315" t="str">
            <v>　建设市场管理与监督</v>
          </cell>
          <cell r="C315">
            <v>875.9045</v>
          </cell>
        </row>
        <row r="316">
          <cell r="A316">
            <v>2120601</v>
          </cell>
          <cell r="B316" t="str">
            <v>　　建设市场管理与监督</v>
          </cell>
          <cell r="C316">
            <v>875.9045</v>
          </cell>
        </row>
        <row r="317">
          <cell r="A317">
            <v>21299</v>
          </cell>
          <cell r="B317" t="str">
            <v>　其他城乡社区支出</v>
          </cell>
          <cell r="C317">
            <v>88238.8392</v>
          </cell>
        </row>
        <row r="318">
          <cell r="A318">
            <v>2129999</v>
          </cell>
          <cell r="B318" t="str">
            <v>　　其他城乡社区支出</v>
          </cell>
          <cell r="C318">
            <v>88238.8392</v>
          </cell>
        </row>
        <row r="319">
          <cell r="A319">
            <v>213</v>
          </cell>
          <cell r="B319" t="str">
            <v>农林水支出</v>
          </cell>
          <cell r="C319">
            <v>19639.532</v>
          </cell>
        </row>
        <row r="320">
          <cell r="A320">
            <v>21301</v>
          </cell>
          <cell r="B320" t="str">
            <v>　农业农村</v>
          </cell>
          <cell r="C320">
            <v>4016.5474</v>
          </cell>
        </row>
        <row r="321">
          <cell r="A321">
            <v>2130101</v>
          </cell>
          <cell r="B321" t="str">
            <v>　　行政运行</v>
          </cell>
          <cell r="C321">
            <v>1152.0033</v>
          </cell>
        </row>
        <row r="322">
          <cell r="A322">
            <v>2130104</v>
          </cell>
          <cell r="B322" t="str">
            <v>　　事业运行</v>
          </cell>
          <cell r="C322">
            <v>952.8651</v>
          </cell>
        </row>
        <row r="323">
          <cell r="A323">
            <v>2130106</v>
          </cell>
          <cell r="B323" t="str">
            <v>　　科技转化与推广服务</v>
          </cell>
          <cell r="C323">
            <v>153.25</v>
          </cell>
        </row>
        <row r="324">
          <cell r="A324">
            <v>2130108</v>
          </cell>
          <cell r="B324" t="str">
            <v>　　病虫害控制</v>
          </cell>
          <cell r="C324">
            <v>521</v>
          </cell>
        </row>
        <row r="325">
          <cell r="A325">
            <v>2130109</v>
          </cell>
          <cell r="B325" t="str">
            <v>　　农产品质量安全</v>
          </cell>
          <cell r="C325">
            <v>60.7</v>
          </cell>
        </row>
        <row r="326">
          <cell r="A326">
            <v>2130110</v>
          </cell>
          <cell r="B326" t="str">
            <v>　　执法监管</v>
          </cell>
          <cell r="C326">
            <v>14.5</v>
          </cell>
        </row>
        <row r="327">
          <cell r="A327">
            <v>2130111</v>
          </cell>
          <cell r="B327" t="str">
            <v>　　统计监测与信息服务</v>
          </cell>
          <cell r="C327">
            <v>1</v>
          </cell>
        </row>
        <row r="328">
          <cell r="A328">
            <v>2130112</v>
          </cell>
          <cell r="B328" t="str">
            <v>　　行业业务管理</v>
          </cell>
          <cell r="C328">
            <v>108.5</v>
          </cell>
        </row>
        <row r="329">
          <cell r="A329">
            <v>2130120</v>
          </cell>
          <cell r="B329" t="str">
            <v>　　稳定农民收入补贴</v>
          </cell>
          <cell r="C329">
            <v>550</v>
          </cell>
        </row>
        <row r="330">
          <cell r="A330">
            <v>2130122</v>
          </cell>
          <cell r="B330" t="str">
            <v>　　农业生产发展</v>
          </cell>
          <cell r="C330">
            <v>324.729</v>
          </cell>
        </row>
        <row r="331">
          <cell r="A331">
            <v>2130148</v>
          </cell>
          <cell r="B331" t="str">
            <v>　　渔业发展</v>
          </cell>
          <cell r="C331">
            <v>150</v>
          </cell>
        </row>
        <row r="332">
          <cell r="A332">
            <v>2130199</v>
          </cell>
          <cell r="B332" t="str">
            <v>　　其他农业农村支出</v>
          </cell>
          <cell r="C332">
            <v>28</v>
          </cell>
        </row>
        <row r="333">
          <cell r="A333">
            <v>21302</v>
          </cell>
          <cell r="B333" t="str">
            <v>　林业和草原</v>
          </cell>
          <cell r="C333">
            <v>1031.6176</v>
          </cell>
        </row>
        <row r="334">
          <cell r="A334">
            <v>2130202</v>
          </cell>
          <cell r="B334" t="str">
            <v>　　一般行政管理事务</v>
          </cell>
          <cell r="C334">
            <v>13</v>
          </cell>
        </row>
        <row r="335">
          <cell r="A335">
            <v>2130204</v>
          </cell>
          <cell r="B335" t="str">
            <v>　　事业机构</v>
          </cell>
          <cell r="C335">
            <v>274.5742</v>
          </cell>
        </row>
        <row r="336">
          <cell r="A336">
            <v>2130207</v>
          </cell>
          <cell r="B336" t="str">
            <v>　　森林资源管理</v>
          </cell>
          <cell r="C336">
            <v>42.845</v>
          </cell>
        </row>
        <row r="337">
          <cell r="A337">
            <v>2130209</v>
          </cell>
          <cell r="B337" t="str">
            <v>　　森林生态效益补偿</v>
          </cell>
          <cell r="C337">
            <v>87.124</v>
          </cell>
        </row>
        <row r="338">
          <cell r="A338">
            <v>2130211</v>
          </cell>
          <cell r="B338" t="str">
            <v>　　动植物保护</v>
          </cell>
          <cell r="C338">
            <v>11.8</v>
          </cell>
        </row>
        <row r="339">
          <cell r="A339">
            <v>2130234</v>
          </cell>
          <cell r="B339" t="str">
            <v>　　林业草原防灾减灾</v>
          </cell>
          <cell r="C339">
            <v>281.05</v>
          </cell>
        </row>
        <row r="340">
          <cell r="A340">
            <v>2130237</v>
          </cell>
          <cell r="B340" t="str">
            <v>　　行业业务管理</v>
          </cell>
          <cell r="C340">
            <v>107.61</v>
          </cell>
        </row>
        <row r="341">
          <cell r="A341">
            <v>2130299</v>
          </cell>
          <cell r="B341" t="str">
            <v>　　其他林业和草原支出</v>
          </cell>
          <cell r="C341">
            <v>213.6144</v>
          </cell>
        </row>
        <row r="342">
          <cell r="A342">
            <v>21303</v>
          </cell>
          <cell r="B342" t="str">
            <v>　水利</v>
          </cell>
          <cell r="C342">
            <v>5339.367</v>
          </cell>
        </row>
        <row r="343">
          <cell r="A343">
            <v>2130306</v>
          </cell>
          <cell r="B343" t="str">
            <v>　　水利工程运行与维护</v>
          </cell>
          <cell r="C343">
            <v>1656</v>
          </cell>
        </row>
        <row r="344">
          <cell r="A344">
            <v>2130311</v>
          </cell>
          <cell r="B344" t="str">
            <v>　　水资源节约管理与保护</v>
          </cell>
          <cell r="C344">
            <v>665.767</v>
          </cell>
        </row>
        <row r="345">
          <cell r="A345">
            <v>2130314</v>
          </cell>
          <cell r="B345" t="str">
            <v>　　防汛</v>
          </cell>
          <cell r="C345">
            <v>184.2</v>
          </cell>
        </row>
        <row r="346">
          <cell r="A346">
            <v>2130399</v>
          </cell>
          <cell r="B346" t="str">
            <v>　　其他水利支出</v>
          </cell>
          <cell r="C346">
            <v>2833.4</v>
          </cell>
        </row>
        <row r="347">
          <cell r="A347">
            <v>21307</v>
          </cell>
          <cell r="B347" t="str">
            <v>　农村综合改革</v>
          </cell>
          <cell r="C347">
            <v>3100</v>
          </cell>
        </row>
        <row r="348">
          <cell r="A348">
            <v>2130701</v>
          </cell>
          <cell r="B348" t="str">
            <v>　　对村级公益事业建设的补助</v>
          </cell>
          <cell r="C348">
            <v>1000</v>
          </cell>
        </row>
        <row r="349">
          <cell r="A349">
            <v>2130705</v>
          </cell>
          <cell r="B349" t="str">
            <v>　　对村民委员会和村党支部的补助</v>
          </cell>
          <cell r="C349">
            <v>2100</v>
          </cell>
        </row>
        <row r="350">
          <cell r="A350">
            <v>21399</v>
          </cell>
          <cell r="B350" t="str">
            <v>　其他农林水支出</v>
          </cell>
          <cell r="C350">
            <v>6152</v>
          </cell>
        </row>
        <row r="351">
          <cell r="A351">
            <v>2139999</v>
          </cell>
          <cell r="B351" t="str">
            <v>　　其他农林水支出</v>
          </cell>
          <cell r="C351">
            <v>6152</v>
          </cell>
        </row>
        <row r="352">
          <cell r="A352">
            <v>215</v>
          </cell>
          <cell r="B352" t="str">
            <v>资源勘探工业信息等支出</v>
          </cell>
          <cell r="C352">
            <v>32034.3752</v>
          </cell>
        </row>
        <row r="353">
          <cell r="A353">
            <v>21508</v>
          </cell>
          <cell r="B353" t="str">
            <v>　支持中小企业发展和管理支出</v>
          </cell>
          <cell r="C353">
            <v>32034.3752</v>
          </cell>
        </row>
        <row r="354">
          <cell r="A354">
            <v>2150805</v>
          </cell>
          <cell r="B354" t="str">
            <v>　　中小企业发展专项</v>
          </cell>
          <cell r="C354">
            <v>31234.3752</v>
          </cell>
        </row>
        <row r="355">
          <cell r="A355">
            <v>2150899</v>
          </cell>
          <cell r="B355" t="str">
            <v>　　其他支持中小企业发展和管理支出</v>
          </cell>
          <cell r="C355">
            <v>800</v>
          </cell>
        </row>
        <row r="356">
          <cell r="A356">
            <v>216</v>
          </cell>
          <cell r="B356" t="str">
            <v>商业服务业等支出</v>
          </cell>
          <cell r="C356">
            <v>160.94</v>
          </cell>
        </row>
        <row r="357">
          <cell r="A357">
            <v>21699</v>
          </cell>
          <cell r="B357" t="str">
            <v>　其他商业服务业等支出</v>
          </cell>
          <cell r="C357">
            <v>160.94</v>
          </cell>
        </row>
        <row r="358">
          <cell r="A358">
            <v>2169999</v>
          </cell>
          <cell r="B358" t="str">
            <v>　　其他商业服务业等支出</v>
          </cell>
          <cell r="C358">
            <v>160.94</v>
          </cell>
        </row>
        <row r="359">
          <cell r="A359">
            <v>219</v>
          </cell>
          <cell r="B359" t="str">
            <v>援助其他地区支出</v>
          </cell>
          <cell r="C359">
            <v>5610</v>
          </cell>
        </row>
        <row r="360">
          <cell r="A360">
            <v>21999</v>
          </cell>
          <cell r="B360" t="str">
            <v>　其他支出</v>
          </cell>
          <cell r="C360">
            <v>5610</v>
          </cell>
        </row>
        <row r="361">
          <cell r="A361">
            <v>21999</v>
          </cell>
          <cell r="B361" t="str">
            <v>　　其他支出</v>
          </cell>
          <cell r="C361">
            <v>5610</v>
          </cell>
        </row>
        <row r="362">
          <cell r="A362">
            <v>220</v>
          </cell>
          <cell r="B362" t="str">
            <v>自然资源海洋气象等支出</v>
          </cell>
          <cell r="C362">
            <v>6285.8515</v>
          </cell>
        </row>
        <row r="363">
          <cell r="A363">
            <v>22001</v>
          </cell>
          <cell r="B363" t="str">
            <v>　自然资源事务</v>
          </cell>
          <cell r="C363">
            <v>6285.8515</v>
          </cell>
        </row>
        <row r="364">
          <cell r="A364">
            <v>2200101</v>
          </cell>
          <cell r="B364" t="str">
            <v>　　行政运行</v>
          </cell>
          <cell r="C364">
            <v>2906.6931</v>
          </cell>
        </row>
        <row r="365">
          <cell r="A365">
            <v>2200102</v>
          </cell>
          <cell r="B365" t="str">
            <v>　　一般行政管理事务</v>
          </cell>
          <cell r="C365">
            <v>1696.525</v>
          </cell>
        </row>
        <row r="366">
          <cell r="A366">
            <v>2200104</v>
          </cell>
          <cell r="B366" t="str">
            <v>　　自然资源规划及管理</v>
          </cell>
          <cell r="C366">
            <v>500</v>
          </cell>
        </row>
        <row r="367">
          <cell r="A367">
            <v>2200109</v>
          </cell>
          <cell r="B367" t="str">
            <v>　　自然资源调查与确权登记</v>
          </cell>
          <cell r="C367">
            <v>47</v>
          </cell>
        </row>
        <row r="368">
          <cell r="A368">
            <v>2200150</v>
          </cell>
          <cell r="B368" t="str">
            <v>　　事业运行</v>
          </cell>
          <cell r="C368">
            <v>1135.6334</v>
          </cell>
        </row>
        <row r="369">
          <cell r="A369">
            <v>224</v>
          </cell>
          <cell r="B369" t="str">
            <v>灾害防治及应急管理支出</v>
          </cell>
          <cell r="C369">
            <v>11030.2102</v>
          </cell>
        </row>
        <row r="370">
          <cell r="A370">
            <v>22401</v>
          </cell>
          <cell r="B370" t="str">
            <v>　应急管理事务</v>
          </cell>
          <cell r="C370">
            <v>7985.8602</v>
          </cell>
        </row>
        <row r="371">
          <cell r="A371">
            <v>2240101</v>
          </cell>
          <cell r="B371" t="str">
            <v>　　行政运行</v>
          </cell>
          <cell r="C371">
            <v>1318.9909</v>
          </cell>
        </row>
        <row r="372">
          <cell r="A372">
            <v>2240106</v>
          </cell>
          <cell r="B372" t="str">
            <v>　　安全监管</v>
          </cell>
          <cell r="C372">
            <v>6529.523</v>
          </cell>
        </row>
        <row r="373">
          <cell r="A373">
            <v>2240150</v>
          </cell>
          <cell r="B373" t="str">
            <v>　　事业运行</v>
          </cell>
          <cell r="C373">
            <v>91.7463</v>
          </cell>
        </row>
        <row r="374">
          <cell r="A374">
            <v>2240199</v>
          </cell>
          <cell r="B374" t="str">
            <v>　　其他应急管理支出</v>
          </cell>
          <cell r="C374">
            <v>45.6</v>
          </cell>
        </row>
        <row r="375">
          <cell r="A375">
            <v>22402</v>
          </cell>
          <cell r="B375" t="str">
            <v>　消防救援事务</v>
          </cell>
          <cell r="C375">
            <v>2994.35</v>
          </cell>
        </row>
        <row r="376">
          <cell r="A376">
            <v>2240299</v>
          </cell>
          <cell r="B376" t="str">
            <v>　　其他消防救援事务支出</v>
          </cell>
          <cell r="C376">
            <v>2994.35</v>
          </cell>
        </row>
        <row r="377">
          <cell r="A377">
            <v>22406</v>
          </cell>
          <cell r="B377" t="str">
            <v>　自然灾害防治</v>
          </cell>
          <cell r="C377">
            <v>50</v>
          </cell>
        </row>
        <row r="378">
          <cell r="A378">
            <v>2240601</v>
          </cell>
          <cell r="B378" t="str">
            <v>　　地质灾害防治</v>
          </cell>
          <cell r="C378">
            <v>50</v>
          </cell>
        </row>
        <row r="379">
          <cell r="A379">
            <v>232</v>
          </cell>
          <cell r="B379" t="str">
            <v>债务付息支出</v>
          </cell>
          <cell r="C379">
            <v>11000</v>
          </cell>
        </row>
        <row r="380">
          <cell r="A380">
            <v>23203</v>
          </cell>
          <cell r="B380" t="str">
            <v>　地方政府一般债务付息支出</v>
          </cell>
          <cell r="C380">
            <v>11000</v>
          </cell>
        </row>
        <row r="381">
          <cell r="A381">
            <v>2320301</v>
          </cell>
          <cell r="B381" t="str">
            <v>　　地方政府一般债券付息支出</v>
          </cell>
          <cell r="C381">
            <v>11000</v>
          </cell>
        </row>
        <row r="382">
          <cell r="A382">
            <v>233</v>
          </cell>
          <cell r="B382" t="str">
            <v>债务发行费用支出</v>
          </cell>
          <cell r="C382">
            <v>200</v>
          </cell>
        </row>
        <row r="383">
          <cell r="A383">
            <v>23303</v>
          </cell>
          <cell r="B383" t="str">
            <v>　地方政府一般债务发行费用支出</v>
          </cell>
          <cell r="C383">
            <v>200</v>
          </cell>
        </row>
        <row r="384">
          <cell r="A384">
            <v>23303</v>
          </cell>
          <cell r="B384" t="str">
            <v>　　地方政府一般债务发行费用支出</v>
          </cell>
          <cell r="C384">
            <v>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"/>
    </sheetNames>
    <sheetDataSet>
      <sheetData sheetId="0">
        <row r="6">
          <cell r="B6" t="str">
            <v>合计</v>
          </cell>
          <cell r="C6">
            <v>820425.39279</v>
          </cell>
        </row>
        <row r="7">
          <cell r="A7">
            <v>201</v>
          </cell>
          <cell r="B7" t="str">
            <v>一般公共服务支出</v>
          </cell>
          <cell r="C7">
            <v>54613.590958</v>
          </cell>
        </row>
        <row r="8">
          <cell r="A8">
            <v>20101</v>
          </cell>
          <cell r="B8" t="str">
            <v>　人大事务</v>
          </cell>
          <cell r="C8">
            <v>1764.2517</v>
          </cell>
        </row>
        <row r="9">
          <cell r="A9">
            <v>2010101</v>
          </cell>
          <cell r="B9" t="str">
            <v>　　行政运行</v>
          </cell>
          <cell r="C9">
            <v>1340.0217</v>
          </cell>
        </row>
        <row r="10">
          <cell r="A10">
            <v>2010102</v>
          </cell>
          <cell r="B10" t="str">
            <v>　　一般行政管理事务</v>
          </cell>
          <cell r="C10">
            <v>26</v>
          </cell>
        </row>
        <row r="11">
          <cell r="A11">
            <v>2010104</v>
          </cell>
          <cell r="B11" t="str">
            <v>　　人大会议</v>
          </cell>
          <cell r="C11">
            <v>192.5</v>
          </cell>
        </row>
        <row r="12">
          <cell r="A12">
            <v>2010107</v>
          </cell>
          <cell r="B12" t="str">
            <v>　　人大代表履职能力提升</v>
          </cell>
          <cell r="C12">
            <v>205.73</v>
          </cell>
        </row>
        <row r="13">
          <cell r="A13">
            <v>20102</v>
          </cell>
          <cell r="B13" t="str">
            <v>　政协事务</v>
          </cell>
          <cell r="C13">
            <v>1743.5849</v>
          </cell>
        </row>
        <row r="14">
          <cell r="A14">
            <v>2010201</v>
          </cell>
          <cell r="B14" t="str">
            <v>　　行政运行</v>
          </cell>
          <cell r="C14">
            <v>1079.9289</v>
          </cell>
        </row>
        <row r="15">
          <cell r="A15">
            <v>2010202</v>
          </cell>
          <cell r="B15" t="str">
            <v>　　一般行政管理事务</v>
          </cell>
          <cell r="C15">
            <v>133.7</v>
          </cell>
        </row>
        <row r="16">
          <cell r="A16">
            <v>2010204</v>
          </cell>
          <cell r="B16" t="str">
            <v>　　政协会议</v>
          </cell>
          <cell r="C16">
            <v>192.5</v>
          </cell>
        </row>
        <row r="17">
          <cell r="A17">
            <v>2010206</v>
          </cell>
          <cell r="B17" t="str">
            <v>　　参政议政</v>
          </cell>
          <cell r="C17">
            <v>167.2</v>
          </cell>
        </row>
        <row r="18">
          <cell r="A18">
            <v>2010250</v>
          </cell>
          <cell r="B18" t="str">
            <v>　　事业运行</v>
          </cell>
          <cell r="C18">
            <v>170.256</v>
          </cell>
        </row>
        <row r="19">
          <cell r="A19">
            <v>20103</v>
          </cell>
          <cell r="B19" t="str">
            <v>　政府办公厅（室）及相关机构事务</v>
          </cell>
          <cell r="C19">
            <v>13201.482458</v>
          </cell>
        </row>
        <row r="20">
          <cell r="A20">
            <v>2010301</v>
          </cell>
          <cell r="B20" t="str">
            <v>　　行政运行</v>
          </cell>
          <cell r="C20">
            <v>3488.6574</v>
          </cell>
        </row>
        <row r="21">
          <cell r="A21">
            <v>2010302</v>
          </cell>
          <cell r="B21" t="str">
            <v>　　一般行政管理事务</v>
          </cell>
          <cell r="C21">
            <v>2407.3841</v>
          </cell>
        </row>
        <row r="22">
          <cell r="A22">
            <v>2010303</v>
          </cell>
          <cell r="B22" t="str">
            <v>　　机关服务</v>
          </cell>
          <cell r="C22">
            <v>3691.653058</v>
          </cell>
        </row>
        <row r="23">
          <cell r="A23">
            <v>2010350</v>
          </cell>
          <cell r="B23" t="str">
            <v>　　事业运行</v>
          </cell>
          <cell r="C23">
            <v>3613.7879</v>
          </cell>
        </row>
        <row r="24">
          <cell r="A24">
            <v>20104</v>
          </cell>
          <cell r="B24" t="str">
            <v>　发展与改革事务</v>
          </cell>
          <cell r="C24">
            <v>1615.1279</v>
          </cell>
        </row>
        <row r="25">
          <cell r="A25">
            <v>2010401</v>
          </cell>
          <cell r="B25" t="str">
            <v>　　行政运行</v>
          </cell>
          <cell r="C25">
            <v>686.3695</v>
          </cell>
        </row>
        <row r="26">
          <cell r="A26">
            <v>2010402</v>
          </cell>
          <cell r="B26" t="str">
            <v>　　一般行政管理事务</v>
          </cell>
          <cell r="C26">
            <v>297.782</v>
          </cell>
        </row>
        <row r="27">
          <cell r="A27">
            <v>2010450</v>
          </cell>
          <cell r="B27" t="str">
            <v>　　事业运行</v>
          </cell>
          <cell r="C27">
            <v>630.9764</v>
          </cell>
        </row>
        <row r="28">
          <cell r="A28">
            <v>20105</v>
          </cell>
          <cell r="B28" t="str">
            <v>　统计信息事务</v>
          </cell>
          <cell r="C28">
            <v>1640.2554</v>
          </cell>
        </row>
        <row r="29">
          <cell r="A29">
            <v>2010501</v>
          </cell>
          <cell r="B29" t="str">
            <v>　　行政运行</v>
          </cell>
          <cell r="C29">
            <v>1094.9254</v>
          </cell>
        </row>
        <row r="30">
          <cell r="A30">
            <v>2010502</v>
          </cell>
          <cell r="B30" t="str">
            <v>　　一般行政管理事务</v>
          </cell>
          <cell r="C30">
            <v>6</v>
          </cell>
        </row>
        <row r="31">
          <cell r="A31">
            <v>2010505</v>
          </cell>
          <cell r="B31" t="str">
            <v>　　专项统计业务</v>
          </cell>
          <cell r="C31">
            <v>428.53</v>
          </cell>
        </row>
        <row r="32">
          <cell r="A32">
            <v>2010507</v>
          </cell>
          <cell r="B32" t="str">
            <v>　　专项普查活动</v>
          </cell>
          <cell r="C32">
            <v>15</v>
          </cell>
        </row>
        <row r="33">
          <cell r="A33">
            <v>2010508</v>
          </cell>
          <cell r="B33" t="str">
            <v>　　统计抽样调查</v>
          </cell>
          <cell r="C33">
            <v>95.8</v>
          </cell>
        </row>
        <row r="34">
          <cell r="A34">
            <v>20106</v>
          </cell>
          <cell r="B34" t="str">
            <v>　财政事务</v>
          </cell>
          <cell r="C34">
            <v>3168.3453</v>
          </cell>
        </row>
        <row r="35">
          <cell r="A35">
            <v>2010601</v>
          </cell>
          <cell r="B35" t="str">
            <v>　　行政运行</v>
          </cell>
          <cell r="C35">
            <v>987.8461</v>
          </cell>
        </row>
        <row r="36">
          <cell r="A36">
            <v>2010602</v>
          </cell>
          <cell r="B36" t="str">
            <v>　　一般行政管理事务</v>
          </cell>
          <cell r="C36">
            <v>21.01</v>
          </cell>
        </row>
        <row r="37">
          <cell r="A37">
            <v>2010605</v>
          </cell>
          <cell r="B37" t="str">
            <v>　　财政国库业务</v>
          </cell>
          <cell r="C37">
            <v>20</v>
          </cell>
        </row>
        <row r="38">
          <cell r="A38">
            <v>2010608</v>
          </cell>
          <cell r="B38" t="str">
            <v>　　财政委托业务支出</v>
          </cell>
          <cell r="C38">
            <v>325</v>
          </cell>
        </row>
        <row r="39">
          <cell r="A39">
            <v>2010650</v>
          </cell>
          <cell r="B39" t="str">
            <v>　　事业运行</v>
          </cell>
          <cell r="C39">
            <v>1814.4892</v>
          </cell>
        </row>
        <row r="40">
          <cell r="A40">
            <v>20107</v>
          </cell>
          <cell r="B40" t="str">
            <v>　税收事务</v>
          </cell>
          <cell r="C40">
            <v>4500</v>
          </cell>
        </row>
        <row r="41">
          <cell r="A41">
            <v>2010799</v>
          </cell>
          <cell r="B41" t="str">
            <v>　　其他税收事务支出</v>
          </cell>
          <cell r="C41">
            <v>4500</v>
          </cell>
        </row>
        <row r="42">
          <cell r="A42">
            <v>20108</v>
          </cell>
          <cell r="B42" t="str">
            <v>　审计事务</v>
          </cell>
          <cell r="C42">
            <v>848.503</v>
          </cell>
        </row>
        <row r="43">
          <cell r="A43">
            <v>2010801</v>
          </cell>
          <cell r="B43" t="str">
            <v>　　行政运行</v>
          </cell>
          <cell r="C43">
            <v>348.4238</v>
          </cell>
        </row>
        <row r="44">
          <cell r="A44">
            <v>2010804</v>
          </cell>
          <cell r="B44" t="str">
            <v>　　审计业务</v>
          </cell>
          <cell r="C44">
            <v>29</v>
          </cell>
        </row>
        <row r="45">
          <cell r="A45">
            <v>2010850</v>
          </cell>
          <cell r="B45" t="str">
            <v>　　事业运行</v>
          </cell>
          <cell r="C45">
            <v>471.0792</v>
          </cell>
        </row>
        <row r="46">
          <cell r="A46">
            <v>20111</v>
          </cell>
          <cell r="B46" t="str">
            <v>　纪检监察事务</v>
          </cell>
          <cell r="C46">
            <v>3714.9637</v>
          </cell>
        </row>
        <row r="47">
          <cell r="A47">
            <v>2011101</v>
          </cell>
          <cell r="B47" t="str">
            <v>　　行政运行</v>
          </cell>
          <cell r="C47">
            <v>3174.5742</v>
          </cell>
        </row>
        <row r="48">
          <cell r="A48">
            <v>2011102</v>
          </cell>
          <cell r="B48" t="str">
            <v>　　一般行政管理事务</v>
          </cell>
          <cell r="C48">
            <v>341</v>
          </cell>
        </row>
        <row r="49">
          <cell r="A49">
            <v>2011150</v>
          </cell>
          <cell r="B49" t="str">
            <v>　　事业运行</v>
          </cell>
          <cell r="C49">
            <v>199.3895</v>
          </cell>
        </row>
        <row r="50">
          <cell r="A50">
            <v>20113</v>
          </cell>
          <cell r="B50" t="str">
            <v>　商贸事务</v>
          </cell>
          <cell r="C50">
            <v>2778.1952</v>
          </cell>
        </row>
        <row r="51">
          <cell r="A51">
            <v>2011301</v>
          </cell>
          <cell r="B51" t="str">
            <v>　　行政运行</v>
          </cell>
          <cell r="C51">
            <v>746.318</v>
          </cell>
        </row>
        <row r="52">
          <cell r="A52">
            <v>2011302</v>
          </cell>
          <cell r="B52" t="str">
            <v>　　一般行政管理事务</v>
          </cell>
          <cell r="C52">
            <v>28</v>
          </cell>
        </row>
        <row r="53">
          <cell r="A53">
            <v>2011308</v>
          </cell>
          <cell r="B53" t="str">
            <v>　　招商引资</v>
          </cell>
          <cell r="C53">
            <v>461.31</v>
          </cell>
        </row>
        <row r="54">
          <cell r="A54">
            <v>2011350</v>
          </cell>
          <cell r="B54" t="str">
            <v>　　事业运行</v>
          </cell>
          <cell r="C54">
            <v>1231.0872</v>
          </cell>
        </row>
        <row r="55">
          <cell r="A55">
            <v>2011399</v>
          </cell>
          <cell r="B55" t="str">
            <v>　　其他商贸事务支出</v>
          </cell>
          <cell r="C55">
            <v>311.48</v>
          </cell>
        </row>
        <row r="56">
          <cell r="A56">
            <v>20126</v>
          </cell>
          <cell r="B56" t="str">
            <v>　档案事务</v>
          </cell>
          <cell r="C56">
            <v>210</v>
          </cell>
        </row>
        <row r="57">
          <cell r="A57">
            <v>2012604</v>
          </cell>
          <cell r="B57" t="str">
            <v>　　档案馆</v>
          </cell>
          <cell r="C57">
            <v>210</v>
          </cell>
        </row>
        <row r="58">
          <cell r="A58">
            <v>20128</v>
          </cell>
          <cell r="B58" t="str">
            <v>　民主党派及工商联事务</v>
          </cell>
          <cell r="C58">
            <v>404.0764</v>
          </cell>
        </row>
        <row r="59">
          <cell r="A59">
            <v>2012801</v>
          </cell>
          <cell r="B59" t="str">
            <v>　　行政运行</v>
          </cell>
          <cell r="C59">
            <v>259.9735</v>
          </cell>
        </row>
        <row r="60">
          <cell r="A60">
            <v>2012802</v>
          </cell>
          <cell r="B60" t="str">
            <v>　　一般行政管理事务</v>
          </cell>
          <cell r="C60">
            <v>14</v>
          </cell>
        </row>
        <row r="61">
          <cell r="A61">
            <v>2012850</v>
          </cell>
          <cell r="B61" t="str">
            <v>　　事业运行</v>
          </cell>
          <cell r="C61">
            <v>74.8529</v>
          </cell>
        </row>
        <row r="62">
          <cell r="A62">
            <v>2012899</v>
          </cell>
          <cell r="B62" t="str">
            <v>　　其他民主党派及工商联事务支出</v>
          </cell>
          <cell r="C62">
            <v>55.25</v>
          </cell>
        </row>
        <row r="63">
          <cell r="A63">
            <v>20129</v>
          </cell>
          <cell r="B63" t="str">
            <v>　群众团体事务</v>
          </cell>
          <cell r="C63">
            <v>1566.9343</v>
          </cell>
        </row>
        <row r="64">
          <cell r="A64">
            <v>2012901</v>
          </cell>
          <cell r="B64" t="str">
            <v>　　行政运行</v>
          </cell>
          <cell r="C64">
            <v>674.6387</v>
          </cell>
        </row>
        <row r="65">
          <cell r="A65">
            <v>2012902</v>
          </cell>
          <cell r="B65" t="str">
            <v>　　一般行政管理事务</v>
          </cell>
          <cell r="C65">
            <v>240.62</v>
          </cell>
        </row>
        <row r="66">
          <cell r="A66">
            <v>2012950</v>
          </cell>
          <cell r="B66" t="str">
            <v>　　事业运行</v>
          </cell>
          <cell r="C66">
            <v>276.6756</v>
          </cell>
        </row>
        <row r="67">
          <cell r="A67">
            <v>2012999</v>
          </cell>
          <cell r="B67" t="str">
            <v>　　其他群众团体事务支出</v>
          </cell>
          <cell r="C67">
            <v>375</v>
          </cell>
        </row>
        <row r="68">
          <cell r="A68">
            <v>20131</v>
          </cell>
          <cell r="B68" t="str">
            <v>　党委办公厅（室）及相关机构事务</v>
          </cell>
          <cell r="C68">
            <v>1797.7999</v>
          </cell>
        </row>
        <row r="69">
          <cell r="A69">
            <v>2013101</v>
          </cell>
          <cell r="B69" t="str">
            <v>　　行政运行</v>
          </cell>
          <cell r="C69">
            <v>1459.3208</v>
          </cell>
        </row>
        <row r="70">
          <cell r="A70">
            <v>2013102</v>
          </cell>
          <cell r="B70" t="str">
            <v>　　一般行政管理事务</v>
          </cell>
          <cell r="C70">
            <v>275.5</v>
          </cell>
        </row>
        <row r="71">
          <cell r="A71">
            <v>2013150</v>
          </cell>
          <cell r="B71" t="str">
            <v>　　事业运行</v>
          </cell>
          <cell r="C71">
            <v>62.9791</v>
          </cell>
        </row>
        <row r="72">
          <cell r="A72">
            <v>20132</v>
          </cell>
          <cell r="B72" t="str">
            <v>　组织事务</v>
          </cell>
          <cell r="C72">
            <v>1894.9493</v>
          </cell>
        </row>
        <row r="73">
          <cell r="A73">
            <v>2013201</v>
          </cell>
          <cell r="B73" t="str">
            <v>　　行政运行</v>
          </cell>
          <cell r="C73">
            <v>768.7352</v>
          </cell>
        </row>
        <row r="74">
          <cell r="A74">
            <v>2013202</v>
          </cell>
          <cell r="B74" t="str">
            <v>　　一般行政管理事务</v>
          </cell>
          <cell r="C74">
            <v>998.225</v>
          </cell>
        </row>
        <row r="75">
          <cell r="A75">
            <v>2013250</v>
          </cell>
          <cell r="B75" t="str">
            <v>　　事业运行</v>
          </cell>
          <cell r="C75">
            <v>127.9891</v>
          </cell>
        </row>
        <row r="76">
          <cell r="A76">
            <v>20133</v>
          </cell>
          <cell r="B76" t="str">
            <v>　宣传事务</v>
          </cell>
          <cell r="C76">
            <v>2140.2571</v>
          </cell>
        </row>
        <row r="77">
          <cell r="A77">
            <v>2013301</v>
          </cell>
          <cell r="B77" t="str">
            <v>　　行政运行</v>
          </cell>
          <cell r="C77">
            <v>450.3209</v>
          </cell>
        </row>
        <row r="78">
          <cell r="A78">
            <v>2013302</v>
          </cell>
          <cell r="B78" t="str">
            <v>　　一般行政管理事务</v>
          </cell>
          <cell r="C78">
            <v>226</v>
          </cell>
        </row>
        <row r="79">
          <cell r="A79">
            <v>2013350</v>
          </cell>
          <cell r="B79" t="str">
            <v>　　事业运行</v>
          </cell>
          <cell r="C79">
            <v>1463.9362</v>
          </cell>
        </row>
        <row r="80">
          <cell r="A80">
            <v>20134</v>
          </cell>
          <cell r="B80" t="str">
            <v>　统战事务</v>
          </cell>
          <cell r="C80">
            <v>709.763</v>
          </cell>
        </row>
        <row r="81">
          <cell r="A81">
            <v>2013401</v>
          </cell>
          <cell r="B81" t="str">
            <v>　　行政运行</v>
          </cell>
          <cell r="C81">
            <v>410.7283</v>
          </cell>
        </row>
        <row r="82">
          <cell r="A82">
            <v>2013402</v>
          </cell>
          <cell r="B82" t="str">
            <v>　　一般行政管理事务</v>
          </cell>
          <cell r="C82">
            <v>234.13</v>
          </cell>
        </row>
        <row r="83">
          <cell r="A83">
            <v>2013450</v>
          </cell>
          <cell r="B83" t="str">
            <v>　　事业运行</v>
          </cell>
          <cell r="C83">
            <v>64.9047</v>
          </cell>
        </row>
        <row r="84">
          <cell r="A84">
            <v>20136</v>
          </cell>
          <cell r="B84" t="str">
            <v>　其他共产党事务支出</v>
          </cell>
          <cell r="C84">
            <v>528.1968</v>
          </cell>
        </row>
        <row r="85">
          <cell r="A85">
            <v>2013650</v>
          </cell>
          <cell r="B85" t="str">
            <v>　　事业运行</v>
          </cell>
          <cell r="C85">
            <v>335.1968</v>
          </cell>
        </row>
        <row r="86">
          <cell r="A86">
            <v>2013699</v>
          </cell>
          <cell r="B86" t="str">
            <v>　　其他共产党事务支出</v>
          </cell>
          <cell r="C86">
            <v>193</v>
          </cell>
        </row>
        <row r="87">
          <cell r="A87">
            <v>20137</v>
          </cell>
          <cell r="B87" t="str">
            <v>　网信事务</v>
          </cell>
          <cell r="C87">
            <v>427.2673</v>
          </cell>
        </row>
        <row r="88">
          <cell r="A88">
            <v>2013701</v>
          </cell>
          <cell r="B88" t="str">
            <v>　　行政运行</v>
          </cell>
          <cell r="C88">
            <v>247.2831</v>
          </cell>
        </row>
        <row r="89">
          <cell r="A89">
            <v>2013750</v>
          </cell>
          <cell r="B89" t="str">
            <v>　　事业运行</v>
          </cell>
          <cell r="C89">
            <v>179.9842</v>
          </cell>
        </row>
        <row r="90">
          <cell r="A90">
            <v>20138</v>
          </cell>
          <cell r="B90" t="str">
            <v>　市场监督管理事务</v>
          </cell>
          <cell r="C90">
            <v>7459.6373</v>
          </cell>
        </row>
        <row r="91">
          <cell r="A91">
            <v>2013801</v>
          </cell>
          <cell r="B91" t="str">
            <v>　　行政运行</v>
          </cell>
          <cell r="C91">
            <v>5474.5646</v>
          </cell>
        </row>
        <row r="92">
          <cell r="A92">
            <v>2013802</v>
          </cell>
          <cell r="B92" t="str">
            <v>　　一般行政管理事务</v>
          </cell>
          <cell r="C92">
            <v>380.69</v>
          </cell>
        </row>
        <row r="93">
          <cell r="A93">
            <v>2013804</v>
          </cell>
          <cell r="B93" t="str">
            <v>　　市场主体管理</v>
          </cell>
          <cell r="C93">
            <v>1138.805</v>
          </cell>
        </row>
        <row r="94">
          <cell r="A94">
            <v>2013805</v>
          </cell>
          <cell r="B94" t="str">
            <v>　　市场秩序执法</v>
          </cell>
          <cell r="C94">
            <v>38.5</v>
          </cell>
        </row>
        <row r="95">
          <cell r="A95">
            <v>2013812</v>
          </cell>
          <cell r="B95" t="str">
            <v>　　药品事务</v>
          </cell>
          <cell r="C95">
            <v>82</v>
          </cell>
        </row>
        <row r="96">
          <cell r="A96">
            <v>2013850</v>
          </cell>
          <cell r="B96" t="str">
            <v>　　事业运行</v>
          </cell>
          <cell r="C96">
            <v>345.0777</v>
          </cell>
        </row>
        <row r="97">
          <cell r="A97">
            <v>20199</v>
          </cell>
          <cell r="B97" t="str">
            <v>　其他一般公共服务支出</v>
          </cell>
          <cell r="C97">
            <v>2500</v>
          </cell>
        </row>
        <row r="98">
          <cell r="A98">
            <v>2019999</v>
          </cell>
          <cell r="B98" t="str">
            <v>　　其他一般公共服务支出</v>
          </cell>
          <cell r="C98">
            <v>2500</v>
          </cell>
        </row>
        <row r="99">
          <cell r="A99">
            <v>203</v>
          </cell>
          <cell r="B99" t="str">
            <v>国防支出</v>
          </cell>
          <cell r="C99">
            <v>1407.34</v>
          </cell>
        </row>
        <row r="100">
          <cell r="A100">
            <v>20306</v>
          </cell>
          <cell r="B100" t="str">
            <v>　国防动员</v>
          </cell>
          <cell r="C100">
            <v>1360.64</v>
          </cell>
        </row>
        <row r="101">
          <cell r="A101">
            <v>2030601</v>
          </cell>
          <cell r="B101" t="str">
            <v>　　兵役征集</v>
          </cell>
          <cell r="C101">
            <v>1047.36</v>
          </cell>
        </row>
        <row r="102">
          <cell r="A102">
            <v>2030603</v>
          </cell>
          <cell r="B102" t="str">
            <v>　　人民防空</v>
          </cell>
          <cell r="C102">
            <v>135.68</v>
          </cell>
        </row>
        <row r="103">
          <cell r="A103">
            <v>2030607</v>
          </cell>
          <cell r="B103" t="str">
            <v>　　民兵</v>
          </cell>
          <cell r="C103">
            <v>151.8</v>
          </cell>
        </row>
        <row r="104">
          <cell r="A104">
            <v>2030699</v>
          </cell>
          <cell r="B104" t="str">
            <v>　　其他国防动员支出</v>
          </cell>
          <cell r="C104">
            <v>25.8</v>
          </cell>
        </row>
        <row r="105">
          <cell r="A105">
            <v>20399</v>
          </cell>
          <cell r="B105" t="str">
            <v>　其他国防支出</v>
          </cell>
          <cell r="C105">
            <v>46.7</v>
          </cell>
        </row>
        <row r="106">
          <cell r="A106">
            <v>2039999</v>
          </cell>
          <cell r="B106" t="str">
            <v>　　其他国防支出</v>
          </cell>
          <cell r="C106">
            <v>46.7</v>
          </cell>
        </row>
        <row r="107">
          <cell r="A107">
            <v>204</v>
          </cell>
          <cell r="B107" t="str">
            <v>公共安全支出</v>
          </cell>
          <cell r="C107">
            <v>73024.9776</v>
          </cell>
        </row>
        <row r="108">
          <cell r="A108">
            <v>20401</v>
          </cell>
          <cell r="B108" t="str">
            <v>　武装警察部队</v>
          </cell>
          <cell r="C108">
            <v>52</v>
          </cell>
        </row>
        <row r="109">
          <cell r="A109">
            <v>2040101</v>
          </cell>
          <cell r="B109" t="str">
            <v>　　武装警察部队</v>
          </cell>
          <cell r="C109">
            <v>52</v>
          </cell>
        </row>
        <row r="110">
          <cell r="A110">
            <v>20402</v>
          </cell>
          <cell r="B110" t="str">
            <v>　公安</v>
          </cell>
          <cell r="C110">
            <v>57225.4223</v>
          </cell>
        </row>
        <row r="111">
          <cell r="A111">
            <v>2040201</v>
          </cell>
          <cell r="B111" t="str">
            <v>　　行政运行</v>
          </cell>
          <cell r="C111">
            <v>42453.9457</v>
          </cell>
        </row>
        <row r="112">
          <cell r="A112">
            <v>2040202</v>
          </cell>
          <cell r="B112" t="str">
            <v>　　一般行政管理事务</v>
          </cell>
          <cell r="C112">
            <v>5761.9153</v>
          </cell>
        </row>
        <row r="113">
          <cell r="A113">
            <v>2040219</v>
          </cell>
          <cell r="B113" t="str">
            <v>　　信息化建设</v>
          </cell>
          <cell r="C113">
            <v>99.5</v>
          </cell>
        </row>
        <row r="114">
          <cell r="A114">
            <v>2040250</v>
          </cell>
          <cell r="B114" t="str">
            <v>　　事业运行</v>
          </cell>
          <cell r="C114">
            <v>102.7361</v>
          </cell>
        </row>
        <row r="115">
          <cell r="A115">
            <v>2040299</v>
          </cell>
          <cell r="B115" t="str">
            <v>　　其他公安支出</v>
          </cell>
          <cell r="C115">
            <v>8807.3252</v>
          </cell>
        </row>
        <row r="116">
          <cell r="A116">
            <v>20403</v>
          </cell>
          <cell r="B116" t="str">
            <v>　国家安全</v>
          </cell>
          <cell r="C116">
            <v>70</v>
          </cell>
        </row>
        <row r="117">
          <cell r="A117">
            <v>2040304</v>
          </cell>
          <cell r="B117" t="str">
            <v>　　安全业务</v>
          </cell>
          <cell r="C117">
            <v>70</v>
          </cell>
        </row>
        <row r="118">
          <cell r="A118">
            <v>20404</v>
          </cell>
          <cell r="B118" t="str">
            <v>　检察</v>
          </cell>
          <cell r="C118">
            <v>3476.1396</v>
          </cell>
        </row>
        <row r="119">
          <cell r="A119">
            <v>2040401</v>
          </cell>
          <cell r="B119" t="str">
            <v>　　行政运行</v>
          </cell>
          <cell r="C119">
            <v>2981.8263</v>
          </cell>
        </row>
        <row r="120">
          <cell r="A120">
            <v>2040402</v>
          </cell>
          <cell r="B120" t="str">
            <v>　　一般行政管理事务</v>
          </cell>
          <cell r="C120">
            <v>200.33</v>
          </cell>
        </row>
        <row r="121">
          <cell r="A121">
            <v>2040450</v>
          </cell>
          <cell r="B121" t="str">
            <v>　　事业运行</v>
          </cell>
          <cell r="C121">
            <v>293.9833</v>
          </cell>
        </row>
        <row r="122">
          <cell r="A122">
            <v>20405</v>
          </cell>
          <cell r="B122" t="str">
            <v>　法院</v>
          </cell>
          <cell r="C122">
            <v>8913.1656</v>
          </cell>
        </row>
        <row r="123">
          <cell r="A123">
            <v>2040501</v>
          </cell>
          <cell r="B123" t="str">
            <v>　　行政运行</v>
          </cell>
          <cell r="C123">
            <v>5826.6837</v>
          </cell>
        </row>
        <row r="124">
          <cell r="A124">
            <v>2040502</v>
          </cell>
          <cell r="B124" t="str">
            <v>　　一般行政管理事务</v>
          </cell>
          <cell r="C124">
            <v>1109.6356</v>
          </cell>
        </row>
        <row r="125">
          <cell r="A125">
            <v>2040504</v>
          </cell>
          <cell r="B125" t="str">
            <v>　　案件审判</v>
          </cell>
          <cell r="C125">
            <v>750</v>
          </cell>
        </row>
        <row r="126">
          <cell r="A126">
            <v>2040550</v>
          </cell>
          <cell r="B126" t="str">
            <v>　　事业运行</v>
          </cell>
          <cell r="C126">
            <v>1226.8463</v>
          </cell>
        </row>
        <row r="127">
          <cell r="A127">
            <v>20406</v>
          </cell>
          <cell r="B127" t="str">
            <v>　司法</v>
          </cell>
          <cell r="C127">
            <v>3278.2501</v>
          </cell>
        </row>
        <row r="128">
          <cell r="A128">
            <v>2040601</v>
          </cell>
          <cell r="B128" t="str">
            <v>　　行政运行</v>
          </cell>
          <cell r="C128">
            <v>2261.8541</v>
          </cell>
        </row>
        <row r="129">
          <cell r="A129">
            <v>2040602</v>
          </cell>
          <cell r="B129" t="str">
            <v>　　一般行政管理事务</v>
          </cell>
          <cell r="C129">
            <v>15</v>
          </cell>
        </row>
        <row r="130">
          <cell r="A130">
            <v>2040604</v>
          </cell>
          <cell r="B130" t="str">
            <v>　　基层司法业务</v>
          </cell>
          <cell r="C130">
            <v>45.6</v>
          </cell>
        </row>
        <row r="131">
          <cell r="A131">
            <v>2040605</v>
          </cell>
          <cell r="B131" t="str">
            <v>　　普法宣传</v>
          </cell>
          <cell r="C131">
            <v>163.65</v>
          </cell>
        </row>
        <row r="132">
          <cell r="A132">
            <v>2040606</v>
          </cell>
          <cell r="B132" t="str">
            <v>　　律师管理</v>
          </cell>
          <cell r="C132">
            <v>187.6</v>
          </cell>
        </row>
        <row r="133">
          <cell r="A133">
            <v>2040607</v>
          </cell>
          <cell r="B133" t="str">
            <v>　　公共法律服务</v>
          </cell>
          <cell r="C133">
            <v>370</v>
          </cell>
        </row>
        <row r="134">
          <cell r="A134">
            <v>2040610</v>
          </cell>
          <cell r="B134" t="str">
            <v>　　社区矫正</v>
          </cell>
          <cell r="C134">
            <v>102.546</v>
          </cell>
        </row>
        <row r="135">
          <cell r="A135">
            <v>2040612</v>
          </cell>
          <cell r="B135" t="str">
            <v>　　法治建设</v>
          </cell>
          <cell r="C135">
            <v>132</v>
          </cell>
        </row>
        <row r="136">
          <cell r="A136">
            <v>20499</v>
          </cell>
          <cell r="B136" t="str">
            <v>　其他公共安全支出</v>
          </cell>
          <cell r="C136">
            <v>10</v>
          </cell>
        </row>
        <row r="137">
          <cell r="A137">
            <v>2049999</v>
          </cell>
          <cell r="B137" t="str">
            <v>　　其他公共安全支出</v>
          </cell>
          <cell r="C137">
            <v>10</v>
          </cell>
        </row>
        <row r="138">
          <cell r="A138">
            <v>205</v>
          </cell>
          <cell r="B138" t="str">
            <v>教育支出</v>
          </cell>
          <cell r="C138">
            <v>241613.9876</v>
          </cell>
        </row>
        <row r="139">
          <cell r="A139">
            <v>20501</v>
          </cell>
          <cell r="B139" t="str">
            <v>　教育管理事务</v>
          </cell>
          <cell r="C139">
            <v>811.8041</v>
          </cell>
        </row>
        <row r="140">
          <cell r="A140">
            <v>2050101</v>
          </cell>
          <cell r="B140" t="str">
            <v>　　行政运行</v>
          </cell>
          <cell r="C140">
            <v>811.8041</v>
          </cell>
        </row>
        <row r="141">
          <cell r="A141">
            <v>20502</v>
          </cell>
          <cell r="B141" t="str">
            <v>　普通教育</v>
          </cell>
          <cell r="C141">
            <v>208201.0706</v>
          </cell>
        </row>
        <row r="142">
          <cell r="A142">
            <v>2050201</v>
          </cell>
          <cell r="B142" t="str">
            <v>　　学前教育</v>
          </cell>
          <cell r="C142">
            <v>37307.9632</v>
          </cell>
        </row>
        <row r="143">
          <cell r="A143">
            <v>2050202</v>
          </cell>
          <cell r="B143" t="str">
            <v>　　小学教育</v>
          </cell>
          <cell r="C143">
            <v>88232.6374</v>
          </cell>
        </row>
        <row r="144">
          <cell r="A144">
            <v>2050203</v>
          </cell>
          <cell r="B144" t="str">
            <v>　　初中教育</v>
          </cell>
          <cell r="C144">
            <v>51195.4034</v>
          </cell>
        </row>
        <row r="145">
          <cell r="A145">
            <v>2050204</v>
          </cell>
          <cell r="B145" t="str">
            <v>　　高中教育</v>
          </cell>
          <cell r="C145">
            <v>3410.5032</v>
          </cell>
        </row>
        <row r="146">
          <cell r="A146">
            <v>2050205</v>
          </cell>
          <cell r="B146" t="str">
            <v>　　高等教育</v>
          </cell>
          <cell r="C146">
            <v>10000</v>
          </cell>
        </row>
        <row r="147">
          <cell r="A147">
            <v>2050299</v>
          </cell>
          <cell r="B147" t="str">
            <v>　　其他普通教育支出</v>
          </cell>
          <cell r="C147">
            <v>18054.5634</v>
          </cell>
        </row>
        <row r="148">
          <cell r="A148">
            <v>20503</v>
          </cell>
          <cell r="B148" t="str">
            <v>　职业教育</v>
          </cell>
          <cell r="C148">
            <v>5072.8609</v>
          </cell>
        </row>
        <row r="149">
          <cell r="A149">
            <v>2050302</v>
          </cell>
          <cell r="B149" t="str">
            <v>　　中等职业教育</v>
          </cell>
          <cell r="C149">
            <v>5072.8609</v>
          </cell>
        </row>
        <row r="150">
          <cell r="A150">
            <v>20504</v>
          </cell>
          <cell r="B150" t="str">
            <v>　成人教育</v>
          </cell>
          <cell r="C150">
            <v>412.5325</v>
          </cell>
        </row>
        <row r="151">
          <cell r="A151">
            <v>2050499</v>
          </cell>
          <cell r="B151" t="str">
            <v>　　其他成人教育支出</v>
          </cell>
          <cell r="C151">
            <v>412.5325</v>
          </cell>
        </row>
        <row r="152">
          <cell r="A152">
            <v>20507</v>
          </cell>
          <cell r="B152" t="str">
            <v>　特殊教育</v>
          </cell>
          <cell r="C152">
            <v>1165.8585</v>
          </cell>
        </row>
        <row r="153">
          <cell r="A153">
            <v>2050701</v>
          </cell>
          <cell r="B153" t="str">
            <v>　　特殊学校教育</v>
          </cell>
          <cell r="C153">
            <v>1165.8585</v>
          </cell>
        </row>
        <row r="154">
          <cell r="A154">
            <v>20508</v>
          </cell>
          <cell r="B154" t="str">
            <v>　进修及培训</v>
          </cell>
          <cell r="C154">
            <v>1829.2466</v>
          </cell>
        </row>
        <row r="155">
          <cell r="A155">
            <v>2050899</v>
          </cell>
          <cell r="B155" t="str">
            <v>　　其他进修及培训</v>
          </cell>
          <cell r="C155">
            <v>1829.2466</v>
          </cell>
        </row>
        <row r="156">
          <cell r="A156">
            <v>20509</v>
          </cell>
          <cell r="B156" t="str">
            <v>　教育费附加安排的支出</v>
          </cell>
          <cell r="C156">
            <v>24120.6144</v>
          </cell>
        </row>
        <row r="157">
          <cell r="A157">
            <v>2050999</v>
          </cell>
          <cell r="B157" t="str">
            <v>　　其他教育费附加安排的支出</v>
          </cell>
          <cell r="C157">
            <v>24120.6144</v>
          </cell>
        </row>
        <row r="158">
          <cell r="A158">
            <v>206</v>
          </cell>
          <cell r="B158" t="str">
            <v>科学技术支出</v>
          </cell>
          <cell r="C158">
            <v>68017.589339</v>
          </cell>
        </row>
        <row r="159">
          <cell r="A159">
            <v>20601</v>
          </cell>
          <cell r="B159" t="str">
            <v>　科学技术管理事务</v>
          </cell>
          <cell r="C159">
            <v>7055.778</v>
          </cell>
        </row>
        <row r="160">
          <cell r="A160">
            <v>2060101</v>
          </cell>
          <cell r="B160" t="str">
            <v>　　行政运行</v>
          </cell>
          <cell r="C160">
            <v>631.9026</v>
          </cell>
        </row>
        <row r="161">
          <cell r="A161">
            <v>2060102</v>
          </cell>
          <cell r="B161" t="str">
            <v>　　一般行政管理事务</v>
          </cell>
          <cell r="C161">
            <v>6006.5666</v>
          </cell>
        </row>
        <row r="162">
          <cell r="A162">
            <v>2060199</v>
          </cell>
          <cell r="B162" t="str">
            <v>　　其他科学技术管理事务支出</v>
          </cell>
          <cell r="C162">
            <v>417.3088</v>
          </cell>
        </row>
        <row r="163">
          <cell r="A163">
            <v>20604</v>
          </cell>
          <cell r="B163" t="str">
            <v>　技术研究与开发</v>
          </cell>
          <cell r="C163">
            <v>9000</v>
          </cell>
        </row>
        <row r="164">
          <cell r="A164">
            <v>2060499</v>
          </cell>
          <cell r="B164" t="str">
            <v>　　其他技术研究与开发支出</v>
          </cell>
          <cell r="C164">
            <v>9000</v>
          </cell>
        </row>
        <row r="165">
          <cell r="A165">
            <v>20605</v>
          </cell>
          <cell r="B165" t="str">
            <v>　科技条件与服务</v>
          </cell>
          <cell r="C165">
            <v>113.1465</v>
          </cell>
        </row>
        <row r="166">
          <cell r="A166">
            <v>2060501</v>
          </cell>
          <cell r="B166" t="str">
            <v>　　机构运行</v>
          </cell>
          <cell r="C166">
            <v>113.1465</v>
          </cell>
        </row>
        <row r="167">
          <cell r="A167">
            <v>20607</v>
          </cell>
          <cell r="B167" t="str">
            <v>　科学技术普及</v>
          </cell>
          <cell r="C167">
            <v>2466.4232</v>
          </cell>
        </row>
        <row r="168">
          <cell r="A168">
            <v>2060701</v>
          </cell>
          <cell r="B168" t="str">
            <v>　　机构运行</v>
          </cell>
          <cell r="C168">
            <v>318.7232</v>
          </cell>
        </row>
        <row r="169">
          <cell r="A169">
            <v>2060702</v>
          </cell>
          <cell r="B169" t="str">
            <v>　　科普活动</v>
          </cell>
          <cell r="C169">
            <v>2061</v>
          </cell>
        </row>
        <row r="170">
          <cell r="A170">
            <v>2060704</v>
          </cell>
          <cell r="B170" t="str">
            <v>　　学术交流活动</v>
          </cell>
          <cell r="C170">
            <v>86.7</v>
          </cell>
        </row>
        <row r="171">
          <cell r="A171">
            <v>20699</v>
          </cell>
          <cell r="B171" t="str">
            <v>　其他科学技术支出</v>
          </cell>
          <cell r="C171">
            <v>49382.241639</v>
          </cell>
        </row>
        <row r="172">
          <cell r="A172">
            <v>2069999</v>
          </cell>
          <cell r="B172" t="str">
            <v>　　其他科学技术支出</v>
          </cell>
          <cell r="C172">
            <v>49382.241639</v>
          </cell>
        </row>
        <row r="173">
          <cell r="A173">
            <v>207</v>
          </cell>
          <cell r="B173" t="str">
            <v>文化旅游体育与传媒支出</v>
          </cell>
          <cell r="C173">
            <v>11200.6388</v>
          </cell>
        </row>
        <row r="174">
          <cell r="A174">
            <v>20701</v>
          </cell>
          <cell r="B174" t="str">
            <v>　文化和旅游</v>
          </cell>
          <cell r="C174">
            <v>7645.8724</v>
          </cell>
        </row>
        <row r="175">
          <cell r="A175">
            <v>2070101</v>
          </cell>
          <cell r="B175" t="str">
            <v>　　行政运行</v>
          </cell>
          <cell r="C175">
            <v>1447.0155</v>
          </cell>
        </row>
        <row r="176">
          <cell r="A176">
            <v>2070102</v>
          </cell>
          <cell r="B176" t="str">
            <v>　　一般行政管理事务</v>
          </cell>
          <cell r="C176">
            <v>152</v>
          </cell>
        </row>
        <row r="177">
          <cell r="A177">
            <v>2070104</v>
          </cell>
          <cell r="B177" t="str">
            <v>　　图书馆</v>
          </cell>
          <cell r="C177">
            <v>901.0614</v>
          </cell>
        </row>
        <row r="178">
          <cell r="A178">
            <v>2070105</v>
          </cell>
          <cell r="B178" t="str">
            <v>　　文化展示及纪念机构</v>
          </cell>
          <cell r="C178">
            <v>957.549</v>
          </cell>
        </row>
        <row r="179">
          <cell r="A179">
            <v>2070109</v>
          </cell>
          <cell r="B179" t="str">
            <v>　　群众文化</v>
          </cell>
          <cell r="C179">
            <v>3809.2465</v>
          </cell>
        </row>
        <row r="180">
          <cell r="A180">
            <v>2070110</v>
          </cell>
          <cell r="B180" t="str">
            <v>　　文化和旅游交流与合作</v>
          </cell>
          <cell r="C180">
            <v>30</v>
          </cell>
        </row>
        <row r="181">
          <cell r="A181">
            <v>2070112</v>
          </cell>
          <cell r="B181" t="str">
            <v>　　文化和旅游市场管理</v>
          </cell>
          <cell r="C181">
            <v>12</v>
          </cell>
        </row>
        <row r="182">
          <cell r="A182">
            <v>2070113</v>
          </cell>
          <cell r="B182" t="str">
            <v>　　旅游宣传</v>
          </cell>
          <cell r="C182">
            <v>270</v>
          </cell>
        </row>
        <row r="183">
          <cell r="A183">
            <v>2070199</v>
          </cell>
          <cell r="B183" t="str">
            <v>　　其他文化和旅游支出</v>
          </cell>
          <cell r="C183">
            <v>67</v>
          </cell>
        </row>
        <row r="184">
          <cell r="A184">
            <v>20702</v>
          </cell>
          <cell r="B184" t="str">
            <v>　文物</v>
          </cell>
          <cell r="C184">
            <v>217.7834</v>
          </cell>
        </row>
        <row r="185">
          <cell r="A185">
            <v>2070204</v>
          </cell>
          <cell r="B185" t="str">
            <v>　　文物保护</v>
          </cell>
          <cell r="C185">
            <v>217.7834</v>
          </cell>
        </row>
        <row r="186">
          <cell r="A186">
            <v>20708</v>
          </cell>
          <cell r="B186" t="str">
            <v>　广播电视</v>
          </cell>
          <cell r="C186">
            <v>577</v>
          </cell>
        </row>
        <row r="187">
          <cell r="A187">
            <v>2070808</v>
          </cell>
          <cell r="B187" t="str">
            <v>　　广播电视事务</v>
          </cell>
          <cell r="C187">
            <v>282</v>
          </cell>
        </row>
        <row r="188">
          <cell r="A188">
            <v>2070899</v>
          </cell>
          <cell r="B188" t="str">
            <v>　　其他广播电视支出</v>
          </cell>
          <cell r="C188">
            <v>295</v>
          </cell>
        </row>
        <row r="189">
          <cell r="A189">
            <v>20799</v>
          </cell>
          <cell r="B189" t="str">
            <v>　其他文化旅游体育与传媒支出</v>
          </cell>
          <cell r="C189">
            <v>2759.983</v>
          </cell>
        </row>
        <row r="190">
          <cell r="A190">
            <v>2079999</v>
          </cell>
          <cell r="B190" t="str">
            <v>　　其他文化旅游体育与传媒支出</v>
          </cell>
          <cell r="C190">
            <v>2759.983</v>
          </cell>
        </row>
        <row r="191">
          <cell r="A191">
            <v>208</v>
          </cell>
          <cell r="B191" t="str">
            <v>社会保障和就业支出</v>
          </cell>
          <cell r="C191">
            <v>135881.890873</v>
          </cell>
        </row>
        <row r="192">
          <cell r="A192">
            <v>20801</v>
          </cell>
          <cell r="B192" t="str">
            <v>　人力资源和社会保障管理事务</v>
          </cell>
          <cell r="C192">
            <v>32102.3894</v>
          </cell>
        </row>
        <row r="193">
          <cell r="A193">
            <v>2080101</v>
          </cell>
          <cell r="B193" t="str">
            <v>　　行政运行</v>
          </cell>
          <cell r="C193">
            <v>643.8787</v>
          </cell>
        </row>
        <row r="194">
          <cell r="A194">
            <v>2080102</v>
          </cell>
          <cell r="B194" t="str">
            <v>　　一般行政管理事务</v>
          </cell>
          <cell r="C194">
            <v>5506.287</v>
          </cell>
        </row>
        <row r="195">
          <cell r="A195">
            <v>2080104</v>
          </cell>
          <cell r="B195" t="str">
            <v>　　综合业务管理</v>
          </cell>
          <cell r="C195">
            <v>609.6997</v>
          </cell>
        </row>
        <row r="196">
          <cell r="A196">
            <v>2080105</v>
          </cell>
          <cell r="B196" t="str">
            <v>　　劳动保障监察</v>
          </cell>
          <cell r="C196">
            <v>792.0519</v>
          </cell>
        </row>
        <row r="197">
          <cell r="A197">
            <v>2080106</v>
          </cell>
          <cell r="B197" t="str">
            <v>　　就业管理事务</v>
          </cell>
          <cell r="C197">
            <v>1431.6626</v>
          </cell>
        </row>
        <row r="198">
          <cell r="A198">
            <v>2080107</v>
          </cell>
          <cell r="B198" t="str">
            <v>　　社会保险业务管理事务</v>
          </cell>
          <cell r="C198">
            <v>100</v>
          </cell>
        </row>
        <row r="199">
          <cell r="A199">
            <v>2080109</v>
          </cell>
          <cell r="B199" t="str">
            <v>　　社会保险经办机构</v>
          </cell>
          <cell r="C199">
            <v>456.0095</v>
          </cell>
        </row>
        <row r="200">
          <cell r="A200">
            <v>2080112</v>
          </cell>
          <cell r="B200" t="str">
            <v>　　劳动人事争议调解仲裁</v>
          </cell>
          <cell r="C200">
            <v>184</v>
          </cell>
        </row>
        <row r="201">
          <cell r="A201">
            <v>2080199</v>
          </cell>
          <cell r="B201" t="str">
            <v>　　其他人力资源和社会保障管理事务支出</v>
          </cell>
          <cell r="C201">
            <v>22378.8</v>
          </cell>
        </row>
        <row r="202">
          <cell r="A202">
            <v>20802</v>
          </cell>
          <cell r="B202" t="str">
            <v>　民政管理事务</v>
          </cell>
          <cell r="C202">
            <v>1837.1248</v>
          </cell>
        </row>
        <row r="203">
          <cell r="A203">
            <v>2080201</v>
          </cell>
          <cell r="B203" t="str">
            <v>　　行政运行</v>
          </cell>
          <cell r="C203">
            <v>440.0149</v>
          </cell>
        </row>
        <row r="204">
          <cell r="A204">
            <v>2080202</v>
          </cell>
          <cell r="B204" t="str">
            <v>　　一般行政管理事务</v>
          </cell>
          <cell r="C204">
            <v>171</v>
          </cell>
        </row>
        <row r="205">
          <cell r="A205">
            <v>2080206</v>
          </cell>
          <cell r="B205" t="str">
            <v>　　社会组织管理</v>
          </cell>
          <cell r="C205">
            <v>129</v>
          </cell>
        </row>
        <row r="206">
          <cell r="A206">
            <v>2080207</v>
          </cell>
          <cell r="B206" t="str">
            <v>　　行政区划和地名管理</v>
          </cell>
          <cell r="C206">
            <v>157.0787</v>
          </cell>
        </row>
        <row r="207">
          <cell r="A207">
            <v>2080208</v>
          </cell>
          <cell r="B207" t="str">
            <v>　　基层政权建设和社区治理</v>
          </cell>
          <cell r="C207">
            <v>207.4206</v>
          </cell>
        </row>
        <row r="208">
          <cell r="A208">
            <v>2080299</v>
          </cell>
          <cell r="B208" t="str">
            <v>　　其他民政管理事务支出</v>
          </cell>
          <cell r="C208">
            <v>732.6106</v>
          </cell>
        </row>
        <row r="209">
          <cell r="A209">
            <v>20805</v>
          </cell>
          <cell r="B209" t="str">
            <v>　行政事业单位养老支出</v>
          </cell>
          <cell r="C209">
            <v>30620.6816</v>
          </cell>
        </row>
        <row r="210">
          <cell r="A210">
            <v>2080501</v>
          </cell>
          <cell r="B210" t="str">
            <v>　　行政单位离退休</v>
          </cell>
          <cell r="C210">
            <v>2535.1134</v>
          </cell>
        </row>
        <row r="211">
          <cell r="A211">
            <v>2080502</v>
          </cell>
          <cell r="B211" t="str">
            <v>　　事业单位离退休</v>
          </cell>
          <cell r="C211">
            <v>3356.211</v>
          </cell>
        </row>
        <row r="212">
          <cell r="A212">
            <v>2080503</v>
          </cell>
          <cell r="B212" t="str">
            <v>　　离退休人员管理机构</v>
          </cell>
          <cell r="C212">
            <v>236.9422</v>
          </cell>
        </row>
        <row r="213">
          <cell r="A213">
            <v>2080505</v>
          </cell>
          <cell r="B213" t="str">
            <v>　　机关事业单位基本养老保险缴费支出</v>
          </cell>
          <cell r="C213">
            <v>16361.8648</v>
          </cell>
        </row>
        <row r="214">
          <cell r="A214">
            <v>2080506</v>
          </cell>
          <cell r="B214" t="str">
            <v>　　机关事业单位职业年金缴费支出</v>
          </cell>
          <cell r="C214">
            <v>8130.5502</v>
          </cell>
        </row>
        <row r="215">
          <cell r="A215">
            <v>20807</v>
          </cell>
          <cell r="B215" t="str">
            <v>　就业补助</v>
          </cell>
          <cell r="C215">
            <v>1327</v>
          </cell>
        </row>
        <row r="216">
          <cell r="A216">
            <v>2080704</v>
          </cell>
          <cell r="B216" t="str">
            <v>　　社会保险补贴</v>
          </cell>
          <cell r="C216">
            <v>264</v>
          </cell>
        </row>
        <row r="217">
          <cell r="A217">
            <v>2080705</v>
          </cell>
          <cell r="B217" t="str">
            <v>　　公益性岗位补贴</v>
          </cell>
          <cell r="C217">
            <v>1063</v>
          </cell>
        </row>
        <row r="218">
          <cell r="A218">
            <v>20808</v>
          </cell>
          <cell r="B218" t="str">
            <v>　抚恤</v>
          </cell>
          <cell r="C218">
            <v>3951.749773</v>
          </cell>
        </row>
        <row r="219">
          <cell r="A219">
            <v>2080801</v>
          </cell>
          <cell r="B219" t="str">
            <v>　　死亡抚恤</v>
          </cell>
          <cell r="C219">
            <v>1414.22</v>
          </cell>
        </row>
        <row r="220">
          <cell r="A220">
            <v>2080802</v>
          </cell>
          <cell r="B220" t="str">
            <v>　　伤残抚恤</v>
          </cell>
          <cell r="C220">
            <v>1412.559773</v>
          </cell>
        </row>
        <row r="221">
          <cell r="A221">
            <v>2080805</v>
          </cell>
          <cell r="B221" t="str">
            <v>　　义务兵优待</v>
          </cell>
          <cell r="C221">
            <v>988.716</v>
          </cell>
        </row>
        <row r="222">
          <cell r="A222">
            <v>2080899</v>
          </cell>
          <cell r="B222" t="str">
            <v>　　其他优抚支出</v>
          </cell>
          <cell r="C222">
            <v>136.254</v>
          </cell>
        </row>
        <row r="223">
          <cell r="A223">
            <v>20809</v>
          </cell>
          <cell r="B223" t="str">
            <v>　退役安置</v>
          </cell>
          <cell r="C223">
            <v>2053.346</v>
          </cell>
        </row>
        <row r="224">
          <cell r="A224">
            <v>2080901</v>
          </cell>
          <cell r="B224" t="str">
            <v>　　退役士兵安置</v>
          </cell>
          <cell r="C224">
            <v>1102</v>
          </cell>
        </row>
        <row r="225">
          <cell r="A225">
            <v>2080902</v>
          </cell>
          <cell r="B225" t="str">
            <v>　　军队移交政府的离退休人员安置</v>
          </cell>
          <cell r="C225">
            <v>713.206</v>
          </cell>
        </row>
        <row r="226">
          <cell r="A226">
            <v>2080904</v>
          </cell>
          <cell r="B226" t="str">
            <v>　　退役士兵管理教育</v>
          </cell>
          <cell r="C226">
            <v>238.14</v>
          </cell>
        </row>
        <row r="227">
          <cell r="A227">
            <v>20810</v>
          </cell>
          <cell r="B227" t="str">
            <v>　社会福利</v>
          </cell>
          <cell r="C227">
            <v>3979.6913</v>
          </cell>
        </row>
        <row r="228">
          <cell r="A228">
            <v>2081001</v>
          </cell>
          <cell r="B228" t="str">
            <v>　　儿童福利</v>
          </cell>
          <cell r="C228">
            <v>303</v>
          </cell>
        </row>
        <row r="229">
          <cell r="A229">
            <v>2081002</v>
          </cell>
          <cell r="B229" t="str">
            <v>　　老年福利</v>
          </cell>
          <cell r="C229">
            <v>3053.3</v>
          </cell>
        </row>
        <row r="230">
          <cell r="A230">
            <v>2081004</v>
          </cell>
          <cell r="B230" t="str">
            <v>　　殡葬</v>
          </cell>
          <cell r="C230">
            <v>105</v>
          </cell>
        </row>
        <row r="231">
          <cell r="A231">
            <v>2081005</v>
          </cell>
          <cell r="B231" t="str">
            <v>　　社会福利事业单位</v>
          </cell>
          <cell r="C231">
            <v>130.3113</v>
          </cell>
        </row>
        <row r="232">
          <cell r="A232">
            <v>2081006</v>
          </cell>
          <cell r="B232" t="str">
            <v>　　养老服务</v>
          </cell>
          <cell r="C232">
            <v>388.08</v>
          </cell>
        </row>
        <row r="233">
          <cell r="A233">
            <v>20811</v>
          </cell>
          <cell r="B233" t="str">
            <v>　残疾人事业</v>
          </cell>
          <cell r="C233">
            <v>7518.8879</v>
          </cell>
        </row>
        <row r="234">
          <cell r="A234">
            <v>2081101</v>
          </cell>
          <cell r="B234" t="str">
            <v>　　行政运行</v>
          </cell>
          <cell r="C234">
            <v>394.8194</v>
          </cell>
        </row>
        <row r="235">
          <cell r="A235">
            <v>2081104</v>
          </cell>
          <cell r="B235" t="str">
            <v>　　残疾人康复</v>
          </cell>
          <cell r="C235">
            <v>825.56</v>
          </cell>
        </row>
        <row r="236">
          <cell r="A236">
            <v>2081105</v>
          </cell>
          <cell r="B236" t="str">
            <v>　　残疾人就业</v>
          </cell>
          <cell r="C236">
            <v>483.43</v>
          </cell>
        </row>
        <row r="237">
          <cell r="A237">
            <v>2081106</v>
          </cell>
          <cell r="B237" t="str">
            <v>　　残疾人体育</v>
          </cell>
          <cell r="C237">
            <v>6</v>
          </cell>
        </row>
        <row r="238">
          <cell r="A238">
            <v>2081107</v>
          </cell>
          <cell r="B238" t="str">
            <v>　　残疾人生活和护理补贴</v>
          </cell>
          <cell r="C238">
            <v>1553.6</v>
          </cell>
        </row>
        <row r="239">
          <cell r="A239">
            <v>2081199</v>
          </cell>
          <cell r="B239" t="str">
            <v>　　其他残疾人事业支出</v>
          </cell>
          <cell r="C239">
            <v>4255.4785</v>
          </cell>
        </row>
        <row r="240">
          <cell r="A240">
            <v>20816</v>
          </cell>
          <cell r="B240" t="str">
            <v>　红十字事业</v>
          </cell>
          <cell r="C240">
            <v>296.9225</v>
          </cell>
        </row>
        <row r="241">
          <cell r="A241">
            <v>2081601</v>
          </cell>
          <cell r="B241" t="str">
            <v>　　行政运行</v>
          </cell>
          <cell r="C241">
            <v>158.9225</v>
          </cell>
        </row>
        <row r="242">
          <cell r="A242">
            <v>2081602</v>
          </cell>
          <cell r="B242" t="str">
            <v>　　一般行政管理事务</v>
          </cell>
          <cell r="C242">
            <v>22</v>
          </cell>
        </row>
        <row r="243">
          <cell r="A243">
            <v>2081699</v>
          </cell>
          <cell r="B243" t="str">
            <v>　　其他红十字事业支出</v>
          </cell>
          <cell r="C243">
            <v>116</v>
          </cell>
        </row>
        <row r="244">
          <cell r="A244">
            <v>20819</v>
          </cell>
          <cell r="B244" t="str">
            <v>　最低生活保障</v>
          </cell>
          <cell r="C244">
            <v>6213.6</v>
          </cell>
        </row>
        <row r="245">
          <cell r="A245">
            <v>2081901</v>
          </cell>
          <cell r="B245" t="str">
            <v>　　城市最低生活保障金支出</v>
          </cell>
          <cell r="C245">
            <v>3031.6</v>
          </cell>
        </row>
        <row r="246">
          <cell r="A246">
            <v>2081902</v>
          </cell>
          <cell r="B246" t="str">
            <v>　　农村最低生活保障金支出</v>
          </cell>
          <cell r="C246">
            <v>3182</v>
          </cell>
        </row>
        <row r="247">
          <cell r="A247">
            <v>20820</v>
          </cell>
          <cell r="B247" t="str">
            <v>　临时救助</v>
          </cell>
          <cell r="C247">
            <v>350</v>
          </cell>
        </row>
        <row r="248">
          <cell r="A248">
            <v>2082001</v>
          </cell>
          <cell r="B248" t="str">
            <v>　　临时救助支出</v>
          </cell>
          <cell r="C248">
            <v>350</v>
          </cell>
        </row>
        <row r="249">
          <cell r="A249">
            <v>20821</v>
          </cell>
          <cell r="B249" t="str">
            <v>　特困人员救助供养</v>
          </cell>
          <cell r="C249">
            <v>44</v>
          </cell>
        </row>
        <row r="250">
          <cell r="A250">
            <v>2082101</v>
          </cell>
          <cell r="B250" t="str">
            <v>　　城市特困人员救助供养支出</v>
          </cell>
          <cell r="C250">
            <v>44</v>
          </cell>
        </row>
        <row r="251">
          <cell r="A251">
            <v>20825</v>
          </cell>
          <cell r="B251" t="str">
            <v>　其他生活救助</v>
          </cell>
          <cell r="C251">
            <v>634.3987</v>
          </cell>
        </row>
        <row r="252">
          <cell r="A252">
            <v>2082501</v>
          </cell>
          <cell r="B252" t="str">
            <v>　　其他城市生活救助</v>
          </cell>
          <cell r="C252">
            <v>634.3987</v>
          </cell>
        </row>
        <row r="253">
          <cell r="A253">
            <v>20826</v>
          </cell>
          <cell r="B253" t="str">
            <v>　财政对基本养老保险基金的补助</v>
          </cell>
          <cell r="C253">
            <v>19100</v>
          </cell>
        </row>
        <row r="254">
          <cell r="A254">
            <v>2082602</v>
          </cell>
          <cell r="B254" t="str">
            <v>　　财政对城乡居民基本养老保险基金的补助</v>
          </cell>
          <cell r="C254">
            <v>19100</v>
          </cell>
        </row>
        <row r="255">
          <cell r="A255">
            <v>20828</v>
          </cell>
          <cell r="B255" t="str">
            <v>　退役军人管理事务</v>
          </cell>
          <cell r="C255">
            <v>1343.0989</v>
          </cell>
        </row>
        <row r="256">
          <cell r="A256">
            <v>2082801</v>
          </cell>
          <cell r="B256" t="str">
            <v>　　行政运行</v>
          </cell>
          <cell r="C256">
            <v>256.8753</v>
          </cell>
        </row>
        <row r="257">
          <cell r="A257">
            <v>2082802</v>
          </cell>
          <cell r="B257" t="str">
            <v>　　一般行政管理事务</v>
          </cell>
          <cell r="C257">
            <v>81</v>
          </cell>
        </row>
        <row r="258">
          <cell r="A258">
            <v>2082804</v>
          </cell>
          <cell r="B258" t="str">
            <v>　　拥军优属</v>
          </cell>
          <cell r="C258">
            <v>838.325</v>
          </cell>
        </row>
        <row r="259">
          <cell r="A259">
            <v>2082850</v>
          </cell>
          <cell r="B259" t="str">
            <v>　　事业运行</v>
          </cell>
          <cell r="C259">
            <v>166.8986</v>
          </cell>
        </row>
        <row r="260">
          <cell r="A260">
            <v>20899</v>
          </cell>
          <cell r="B260" t="str">
            <v>　其他社会保障和就业支出</v>
          </cell>
          <cell r="C260">
            <v>24509</v>
          </cell>
        </row>
        <row r="261">
          <cell r="A261">
            <v>2089999</v>
          </cell>
          <cell r="B261" t="str">
            <v>　　其他社会保障和就业支出</v>
          </cell>
          <cell r="C261">
            <v>24509</v>
          </cell>
        </row>
        <row r="262">
          <cell r="A262">
            <v>210</v>
          </cell>
          <cell r="B262" t="str">
            <v>卫生健康支出</v>
          </cell>
          <cell r="C262">
            <v>50404.30102</v>
          </cell>
        </row>
        <row r="263">
          <cell r="A263">
            <v>21001</v>
          </cell>
          <cell r="B263" t="str">
            <v>　卫生健康管理事务</v>
          </cell>
          <cell r="C263">
            <v>935.1409</v>
          </cell>
        </row>
        <row r="264">
          <cell r="A264">
            <v>2100101</v>
          </cell>
          <cell r="B264" t="str">
            <v>　　行政运行</v>
          </cell>
          <cell r="C264">
            <v>935.1409</v>
          </cell>
        </row>
        <row r="265">
          <cell r="A265">
            <v>21004</v>
          </cell>
          <cell r="B265" t="str">
            <v>　公共卫生</v>
          </cell>
          <cell r="C265">
            <v>24247.16392</v>
          </cell>
        </row>
        <row r="266">
          <cell r="A266">
            <v>2100401</v>
          </cell>
          <cell r="B266" t="str">
            <v>　　疾病预防控制机构</v>
          </cell>
          <cell r="C266">
            <v>2051.5856</v>
          </cell>
        </row>
        <row r="267">
          <cell r="A267">
            <v>2100402</v>
          </cell>
          <cell r="B267" t="str">
            <v>　　卫生监督机构</v>
          </cell>
          <cell r="C267">
            <v>1354.8788</v>
          </cell>
        </row>
        <row r="268">
          <cell r="A268">
            <v>2100403</v>
          </cell>
          <cell r="B268" t="str">
            <v>　　妇幼保健机构</v>
          </cell>
          <cell r="C268">
            <v>769.9102</v>
          </cell>
        </row>
        <row r="269">
          <cell r="A269">
            <v>2100407</v>
          </cell>
          <cell r="B269" t="str">
            <v>　　其他专业公共卫生机构</v>
          </cell>
          <cell r="C269">
            <v>239.0703</v>
          </cell>
        </row>
        <row r="270">
          <cell r="A270">
            <v>2100408</v>
          </cell>
          <cell r="B270" t="str">
            <v>　　基本公共卫生服务</v>
          </cell>
          <cell r="C270">
            <v>4512.733</v>
          </cell>
        </row>
        <row r="271">
          <cell r="A271">
            <v>2100499</v>
          </cell>
          <cell r="B271" t="str">
            <v>　　其他公共卫生支出</v>
          </cell>
          <cell r="C271">
            <v>15318.98602</v>
          </cell>
        </row>
        <row r="272">
          <cell r="A272">
            <v>21006</v>
          </cell>
          <cell r="B272" t="str">
            <v>　中医药</v>
          </cell>
          <cell r="C272">
            <v>1600.1253</v>
          </cell>
        </row>
        <row r="273">
          <cell r="A273">
            <v>2100699</v>
          </cell>
          <cell r="B273" t="str">
            <v>　　其他中医药支出</v>
          </cell>
          <cell r="C273">
            <v>1600.1253</v>
          </cell>
        </row>
        <row r="274">
          <cell r="A274">
            <v>21007</v>
          </cell>
          <cell r="B274" t="str">
            <v>　计划生育事务</v>
          </cell>
          <cell r="C274">
            <v>2082.5</v>
          </cell>
        </row>
        <row r="275">
          <cell r="A275">
            <v>2100799</v>
          </cell>
          <cell r="B275" t="str">
            <v>　　其他计划生育事务支出</v>
          </cell>
          <cell r="C275">
            <v>2082.5</v>
          </cell>
        </row>
        <row r="276">
          <cell r="A276">
            <v>21011</v>
          </cell>
          <cell r="B276" t="str">
            <v>　行政事业单位医疗</v>
          </cell>
          <cell r="C276">
            <v>11166.3636</v>
          </cell>
        </row>
        <row r="277">
          <cell r="A277">
            <v>2101101</v>
          </cell>
          <cell r="B277" t="str">
            <v>　　行政单位医疗</v>
          </cell>
          <cell r="C277">
            <v>3657.011</v>
          </cell>
        </row>
        <row r="278">
          <cell r="A278">
            <v>2101102</v>
          </cell>
          <cell r="B278" t="str">
            <v>　　事业单位医疗</v>
          </cell>
          <cell r="C278">
            <v>7509.3526</v>
          </cell>
        </row>
        <row r="279">
          <cell r="A279">
            <v>21012</v>
          </cell>
          <cell r="B279" t="str">
            <v>　财政对基本医疗保险基金的补助</v>
          </cell>
          <cell r="C279">
            <v>7000</v>
          </cell>
        </row>
        <row r="280">
          <cell r="A280">
            <v>2101202</v>
          </cell>
          <cell r="B280" t="str">
            <v>　　财政对城乡居民基本医疗保险基金的补助</v>
          </cell>
          <cell r="C280">
            <v>7000</v>
          </cell>
        </row>
        <row r="281">
          <cell r="A281">
            <v>21013</v>
          </cell>
          <cell r="B281" t="str">
            <v>　医疗救助</v>
          </cell>
          <cell r="C281">
            <v>150</v>
          </cell>
        </row>
        <row r="282">
          <cell r="A282">
            <v>2101301</v>
          </cell>
          <cell r="B282" t="str">
            <v>　　城乡医疗救助</v>
          </cell>
          <cell r="C282">
            <v>150</v>
          </cell>
        </row>
        <row r="283">
          <cell r="A283">
            <v>21015</v>
          </cell>
          <cell r="B283" t="str">
            <v>　医疗保障管理事务</v>
          </cell>
          <cell r="C283">
            <v>263.6473</v>
          </cell>
        </row>
        <row r="284">
          <cell r="A284">
            <v>2101501</v>
          </cell>
          <cell r="B284" t="str">
            <v>　　行政运行</v>
          </cell>
          <cell r="C284">
            <v>247.6473</v>
          </cell>
        </row>
        <row r="285">
          <cell r="A285">
            <v>2101599</v>
          </cell>
          <cell r="B285" t="str">
            <v>　　其他医疗保障管理事务支出</v>
          </cell>
          <cell r="C285">
            <v>16</v>
          </cell>
        </row>
        <row r="286">
          <cell r="A286">
            <v>21099</v>
          </cell>
          <cell r="B286" t="str">
            <v>　其他卫生健康支出</v>
          </cell>
          <cell r="C286">
            <v>2959.36</v>
          </cell>
        </row>
        <row r="287">
          <cell r="A287">
            <v>2109999</v>
          </cell>
          <cell r="B287" t="str">
            <v>　　其他卫生健康支出</v>
          </cell>
          <cell r="C287">
            <v>2959.36</v>
          </cell>
        </row>
        <row r="288">
          <cell r="A288">
            <v>211</v>
          </cell>
          <cell r="B288" t="str">
            <v>节能环保支出</v>
          </cell>
          <cell r="C288">
            <v>1029.9802</v>
          </cell>
        </row>
        <row r="289">
          <cell r="A289">
            <v>21101</v>
          </cell>
          <cell r="B289" t="str">
            <v>　环境保护管理事务</v>
          </cell>
          <cell r="C289">
            <v>1029.9802</v>
          </cell>
        </row>
        <row r="290">
          <cell r="A290">
            <v>2110101</v>
          </cell>
          <cell r="B290" t="str">
            <v>　　行政运行</v>
          </cell>
          <cell r="C290">
            <v>950.5352</v>
          </cell>
        </row>
        <row r="291">
          <cell r="A291">
            <v>2110102</v>
          </cell>
          <cell r="B291" t="str">
            <v>　　一般行政管理事务</v>
          </cell>
          <cell r="C291">
            <v>79.445</v>
          </cell>
        </row>
        <row r="292">
          <cell r="A292">
            <v>212</v>
          </cell>
          <cell r="B292" t="str">
            <v>城乡社区支出</v>
          </cell>
          <cell r="C292">
            <v>114606.8727</v>
          </cell>
        </row>
        <row r="293">
          <cell r="A293">
            <v>21201</v>
          </cell>
          <cell r="B293" t="str">
            <v>　城乡社区管理事务</v>
          </cell>
          <cell r="C293">
            <v>23060.4113</v>
          </cell>
        </row>
        <row r="294">
          <cell r="A294">
            <v>2120101</v>
          </cell>
          <cell r="B294" t="str">
            <v>　　行政运行</v>
          </cell>
          <cell r="C294">
            <v>2587.1928</v>
          </cell>
        </row>
        <row r="295">
          <cell r="A295">
            <v>2120102</v>
          </cell>
          <cell r="B295" t="str">
            <v>　　一般行政管理事务</v>
          </cell>
          <cell r="C295">
            <v>4241.266</v>
          </cell>
        </row>
        <row r="296">
          <cell r="A296">
            <v>2120104</v>
          </cell>
          <cell r="B296" t="str">
            <v>　　城管执法</v>
          </cell>
          <cell r="C296">
            <v>792.22</v>
          </cell>
        </row>
        <row r="297">
          <cell r="A297">
            <v>2120107</v>
          </cell>
          <cell r="B297" t="str">
            <v>　　市政公用行业市场监管</v>
          </cell>
          <cell r="C297">
            <v>12879.742</v>
          </cell>
        </row>
        <row r="298">
          <cell r="A298">
            <v>2120109</v>
          </cell>
          <cell r="B298" t="str">
            <v>　　住宅建设与房地产市场监管</v>
          </cell>
          <cell r="C298">
            <v>407.1962</v>
          </cell>
        </row>
        <row r="299">
          <cell r="A299">
            <v>2120199</v>
          </cell>
          <cell r="B299" t="str">
            <v>　　其他城乡社区管理事务支出</v>
          </cell>
          <cell r="C299">
            <v>2152.7943</v>
          </cell>
        </row>
        <row r="300">
          <cell r="A300">
            <v>21202</v>
          </cell>
          <cell r="B300" t="str">
            <v>　城乡社区规划与管理</v>
          </cell>
          <cell r="C300">
            <v>2054.9734</v>
          </cell>
        </row>
        <row r="301">
          <cell r="A301">
            <v>2120201</v>
          </cell>
          <cell r="B301" t="str">
            <v>　　城乡社区规划与管理</v>
          </cell>
          <cell r="C301">
            <v>2054.9734</v>
          </cell>
        </row>
        <row r="302">
          <cell r="A302">
            <v>21205</v>
          </cell>
          <cell r="B302" t="str">
            <v>　城乡社区环境卫生</v>
          </cell>
          <cell r="C302">
            <v>55220.5835</v>
          </cell>
        </row>
        <row r="303">
          <cell r="A303">
            <v>2120501</v>
          </cell>
          <cell r="B303" t="str">
            <v>　　城乡社区环境卫生</v>
          </cell>
          <cell r="C303">
            <v>55220.5835</v>
          </cell>
        </row>
        <row r="304">
          <cell r="A304">
            <v>21206</v>
          </cell>
          <cell r="B304" t="str">
            <v>　建设市场管理与监督</v>
          </cell>
          <cell r="C304">
            <v>875.9045</v>
          </cell>
        </row>
        <row r="305">
          <cell r="A305">
            <v>2120601</v>
          </cell>
          <cell r="B305" t="str">
            <v>　　建设市场管理与监督</v>
          </cell>
          <cell r="C305">
            <v>875.9045</v>
          </cell>
        </row>
        <row r="306">
          <cell r="A306">
            <v>21299</v>
          </cell>
          <cell r="B306" t="str">
            <v>　其他城乡社区支出</v>
          </cell>
          <cell r="C306">
            <v>33395</v>
          </cell>
        </row>
        <row r="307">
          <cell r="A307">
            <v>2129999</v>
          </cell>
          <cell r="B307" t="str">
            <v>　　其他城乡社区支出</v>
          </cell>
          <cell r="C307">
            <v>33395</v>
          </cell>
        </row>
        <row r="308">
          <cell r="A308">
            <v>213</v>
          </cell>
          <cell r="B308" t="str">
            <v>农林水支出</v>
          </cell>
          <cell r="C308">
            <v>17991.532</v>
          </cell>
        </row>
        <row r="309">
          <cell r="A309">
            <v>21301</v>
          </cell>
          <cell r="B309" t="str">
            <v>　农业农村</v>
          </cell>
          <cell r="C309">
            <v>4016.5474</v>
          </cell>
        </row>
        <row r="310">
          <cell r="A310">
            <v>2130101</v>
          </cell>
          <cell r="B310" t="str">
            <v>　　行政运行</v>
          </cell>
          <cell r="C310">
            <v>1152.0033</v>
          </cell>
        </row>
        <row r="311">
          <cell r="A311">
            <v>2130104</v>
          </cell>
          <cell r="B311" t="str">
            <v>　　事业运行</v>
          </cell>
          <cell r="C311">
            <v>952.8651</v>
          </cell>
        </row>
        <row r="312">
          <cell r="A312">
            <v>2130106</v>
          </cell>
          <cell r="B312" t="str">
            <v>　　科技转化与推广服务</v>
          </cell>
          <cell r="C312">
            <v>153.25</v>
          </cell>
        </row>
        <row r="313">
          <cell r="A313">
            <v>2130108</v>
          </cell>
          <cell r="B313" t="str">
            <v>　　病虫害控制</v>
          </cell>
          <cell r="C313">
            <v>521</v>
          </cell>
        </row>
        <row r="314">
          <cell r="A314">
            <v>2130109</v>
          </cell>
          <cell r="B314" t="str">
            <v>　　农产品质量安全</v>
          </cell>
          <cell r="C314">
            <v>60.7</v>
          </cell>
        </row>
        <row r="315">
          <cell r="A315">
            <v>2130110</v>
          </cell>
          <cell r="B315" t="str">
            <v>　　执法监管</v>
          </cell>
          <cell r="C315">
            <v>14.5</v>
          </cell>
        </row>
        <row r="316">
          <cell r="A316">
            <v>2130111</v>
          </cell>
          <cell r="B316" t="str">
            <v>　　统计监测与信息服务</v>
          </cell>
          <cell r="C316">
            <v>1</v>
          </cell>
        </row>
        <row r="317">
          <cell r="A317">
            <v>2130112</v>
          </cell>
          <cell r="B317" t="str">
            <v>　　行业业务管理</v>
          </cell>
          <cell r="C317">
            <v>108.5</v>
          </cell>
        </row>
        <row r="318">
          <cell r="A318">
            <v>2130120</v>
          </cell>
          <cell r="B318" t="str">
            <v>　　稳定农民收入补贴</v>
          </cell>
          <cell r="C318">
            <v>550</v>
          </cell>
        </row>
        <row r="319">
          <cell r="A319">
            <v>2130122</v>
          </cell>
          <cell r="B319" t="str">
            <v>　　农业生产发展</v>
          </cell>
          <cell r="C319">
            <v>324.729</v>
          </cell>
        </row>
        <row r="320">
          <cell r="A320">
            <v>2130148</v>
          </cell>
          <cell r="B320" t="str">
            <v>　　渔业发展</v>
          </cell>
          <cell r="C320">
            <v>150</v>
          </cell>
        </row>
        <row r="321">
          <cell r="A321">
            <v>2130199</v>
          </cell>
          <cell r="B321" t="str">
            <v>　　其他农业农村支出</v>
          </cell>
          <cell r="C321">
            <v>28</v>
          </cell>
        </row>
        <row r="322">
          <cell r="A322">
            <v>21302</v>
          </cell>
          <cell r="B322" t="str">
            <v>　林业和草原</v>
          </cell>
          <cell r="C322">
            <v>1031.6176</v>
          </cell>
        </row>
        <row r="323">
          <cell r="A323">
            <v>2130202</v>
          </cell>
          <cell r="B323" t="str">
            <v>　　一般行政管理事务</v>
          </cell>
          <cell r="C323">
            <v>13</v>
          </cell>
        </row>
        <row r="324">
          <cell r="A324">
            <v>2130204</v>
          </cell>
          <cell r="B324" t="str">
            <v>　　事业机构</v>
          </cell>
          <cell r="C324">
            <v>274.5742</v>
          </cell>
        </row>
        <row r="325">
          <cell r="A325">
            <v>2130207</v>
          </cell>
          <cell r="B325" t="str">
            <v>　　森林资源管理</v>
          </cell>
          <cell r="C325">
            <v>42.845</v>
          </cell>
        </row>
        <row r="326">
          <cell r="A326">
            <v>2130209</v>
          </cell>
          <cell r="B326" t="str">
            <v>　　森林生态效益补偿</v>
          </cell>
          <cell r="C326">
            <v>87.124</v>
          </cell>
        </row>
        <row r="327">
          <cell r="A327">
            <v>2130211</v>
          </cell>
          <cell r="B327" t="str">
            <v>　　动植物保护</v>
          </cell>
          <cell r="C327">
            <v>11.8</v>
          </cell>
        </row>
        <row r="328">
          <cell r="A328">
            <v>2130234</v>
          </cell>
          <cell r="B328" t="str">
            <v>　　林业草原防灾减灾</v>
          </cell>
          <cell r="C328">
            <v>281.05</v>
          </cell>
        </row>
        <row r="329">
          <cell r="A329">
            <v>2130237</v>
          </cell>
          <cell r="B329" t="str">
            <v>　　行业业务管理</v>
          </cell>
          <cell r="C329">
            <v>107.61</v>
          </cell>
        </row>
        <row r="330">
          <cell r="A330">
            <v>2130299</v>
          </cell>
          <cell r="B330" t="str">
            <v>　　其他林业和草原支出</v>
          </cell>
          <cell r="C330">
            <v>213.6144</v>
          </cell>
        </row>
        <row r="331">
          <cell r="A331">
            <v>21303</v>
          </cell>
          <cell r="B331" t="str">
            <v>　水利</v>
          </cell>
          <cell r="C331">
            <v>5339.367</v>
          </cell>
        </row>
        <row r="332">
          <cell r="A332">
            <v>2130306</v>
          </cell>
          <cell r="B332" t="str">
            <v>　　水利工程运行与维护</v>
          </cell>
          <cell r="C332">
            <v>1656</v>
          </cell>
        </row>
        <row r="333">
          <cell r="A333">
            <v>2130311</v>
          </cell>
          <cell r="B333" t="str">
            <v>　　水资源节约管理与保护</v>
          </cell>
          <cell r="C333">
            <v>665.767</v>
          </cell>
        </row>
        <row r="334">
          <cell r="A334">
            <v>2130314</v>
          </cell>
          <cell r="B334" t="str">
            <v>　　防汛</v>
          </cell>
          <cell r="C334">
            <v>184.2</v>
          </cell>
        </row>
        <row r="335">
          <cell r="A335">
            <v>2130399</v>
          </cell>
          <cell r="B335" t="str">
            <v>　　其他水利支出</v>
          </cell>
          <cell r="C335">
            <v>2833.4</v>
          </cell>
        </row>
        <row r="336">
          <cell r="A336">
            <v>21307</v>
          </cell>
          <cell r="B336" t="str">
            <v>　农村综合改革</v>
          </cell>
          <cell r="C336">
            <v>3100</v>
          </cell>
        </row>
        <row r="337">
          <cell r="A337">
            <v>2130701</v>
          </cell>
          <cell r="B337" t="str">
            <v>　　对村级公益事业建设的补助</v>
          </cell>
          <cell r="C337">
            <v>1000</v>
          </cell>
        </row>
        <row r="338">
          <cell r="A338">
            <v>2130705</v>
          </cell>
          <cell r="B338" t="str">
            <v>　　对村民委员会和村党支部的补助</v>
          </cell>
          <cell r="C338">
            <v>2100</v>
          </cell>
        </row>
        <row r="339">
          <cell r="A339">
            <v>21399</v>
          </cell>
          <cell r="B339" t="str">
            <v>　其他农林水支出</v>
          </cell>
          <cell r="C339">
            <v>4504</v>
          </cell>
        </row>
        <row r="340">
          <cell r="A340">
            <v>2139999</v>
          </cell>
          <cell r="B340" t="str">
            <v>　　其他农林水支出</v>
          </cell>
          <cell r="C340">
            <v>4504</v>
          </cell>
        </row>
        <row r="341">
          <cell r="A341">
            <v>215</v>
          </cell>
          <cell r="B341" t="str">
            <v>资源勘探工业信息等支出</v>
          </cell>
          <cell r="C341">
            <v>22800</v>
          </cell>
        </row>
        <row r="342">
          <cell r="A342">
            <v>21508</v>
          </cell>
          <cell r="B342" t="str">
            <v>　支持中小企业发展和管理支出</v>
          </cell>
          <cell r="C342">
            <v>22800</v>
          </cell>
        </row>
        <row r="343">
          <cell r="A343">
            <v>2150805</v>
          </cell>
          <cell r="B343" t="str">
            <v>　　中小企业发展专项</v>
          </cell>
          <cell r="C343">
            <v>22000</v>
          </cell>
        </row>
        <row r="344">
          <cell r="A344">
            <v>2150899</v>
          </cell>
          <cell r="B344" t="str">
            <v>　　其他支持中小企业发展和管理支出</v>
          </cell>
          <cell r="C344">
            <v>800</v>
          </cell>
        </row>
        <row r="345">
          <cell r="A345">
            <v>219</v>
          </cell>
          <cell r="B345" t="str">
            <v>援助其他地区支出</v>
          </cell>
          <cell r="C345">
            <v>5610</v>
          </cell>
        </row>
        <row r="346">
          <cell r="A346">
            <v>21999</v>
          </cell>
          <cell r="B346" t="str">
            <v>　其他支出</v>
          </cell>
          <cell r="C346">
            <v>5610</v>
          </cell>
        </row>
        <row r="347">
          <cell r="A347">
            <v>21999</v>
          </cell>
          <cell r="B347" t="str">
            <v>　　其他支出</v>
          </cell>
          <cell r="C347">
            <v>5610</v>
          </cell>
        </row>
        <row r="348">
          <cell r="A348">
            <v>220</v>
          </cell>
          <cell r="B348" t="str">
            <v>自然资源海洋气象等支出</v>
          </cell>
          <cell r="C348">
            <v>6285.8515</v>
          </cell>
        </row>
        <row r="349">
          <cell r="A349">
            <v>22001</v>
          </cell>
          <cell r="B349" t="str">
            <v>　自然资源事务</v>
          </cell>
          <cell r="C349">
            <v>6285.8515</v>
          </cell>
        </row>
        <row r="350">
          <cell r="A350">
            <v>2200101</v>
          </cell>
          <cell r="B350" t="str">
            <v>　　行政运行</v>
          </cell>
          <cell r="C350">
            <v>2906.6931</v>
          </cell>
        </row>
        <row r="351">
          <cell r="A351">
            <v>2200102</v>
          </cell>
          <cell r="B351" t="str">
            <v>　　一般行政管理事务</v>
          </cell>
          <cell r="C351">
            <v>1696.525</v>
          </cell>
        </row>
        <row r="352">
          <cell r="A352">
            <v>2200104</v>
          </cell>
          <cell r="B352" t="str">
            <v>　　自然资源规划及管理</v>
          </cell>
          <cell r="C352">
            <v>500</v>
          </cell>
        </row>
        <row r="353">
          <cell r="A353">
            <v>2200109</v>
          </cell>
          <cell r="B353" t="str">
            <v>　　自然资源调查与确权登记</v>
          </cell>
          <cell r="C353">
            <v>47</v>
          </cell>
        </row>
        <row r="354">
          <cell r="A354">
            <v>2200150</v>
          </cell>
          <cell r="B354" t="str">
            <v>　　事业运行</v>
          </cell>
          <cell r="C354">
            <v>1135.6334</v>
          </cell>
        </row>
        <row r="355">
          <cell r="A355">
            <v>224</v>
          </cell>
          <cell r="B355" t="str">
            <v>灾害防治及应急管理支出</v>
          </cell>
          <cell r="C355">
            <v>4736.8402</v>
          </cell>
        </row>
        <row r="356">
          <cell r="A356">
            <v>22401</v>
          </cell>
          <cell r="B356" t="str">
            <v>　应急管理事务</v>
          </cell>
          <cell r="C356">
            <v>3021.8402</v>
          </cell>
        </row>
        <row r="357">
          <cell r="A357">
            <v>2240101</v>
          </cell>
          <cell r="B357" t="str">
            <v>　　行政运行</v>
          </cell>
          <cell r="C357">
            <v>1318.9909</v>
          </cell>
        </row>
        <row r="358">
          <cell r="A358">
            <v>2240106</v>
          </cell>
          <cell r="B358" t="str">
            <v>　　安全监管</v>
          </cell>
          <cell r="C358">
            <v>1611.103</v>
          </cell>
        </row>
        <row r="359">
          <cell r="A359">
            <v>2240150</v>
          </cell>
          <cell r="B359" t="str">
            <v>　　事业运行</v>
          </cell>
          <cell r="C359">
            <v>91.7463</v>
          </cell>
        </row>
        <row r="360">
          <cell r="A360">
            <v>22402</v>
          </cell>
          <cell r="B360" t="str">
            <v>　消防救援事务</v>
          </cell>
          <cell r="C360">
            <v>1665</v>
          </cell>
        </row>
        <row r="361">
          <cell r="A361">
            <v>2240299</v>
          </cell>
          <cell r="B361" t="str">
            <v>　　其他消防救援事务支出</v>
          </cell>
          <cell r="C361">
            <v>1665</v>
          </cell>
        </row>
        <row r="362">
          <cell r="A362">
            <v>22406</v>
          </cell>
          <cell r="B362" t="str">
            <v>　自然灾害防治</v>
          </cell>
          <cell r="C362">
            <v>50</v>
          </cell>
        </row>
        <row r="363">
          <cell r="A363">
            <v>2240601</v>
          </cell>
          <cell r="B363" t="str">
            <v>　　地质灾害防治</v>
          </cell>
          <cell r="C363">
            <v>50</v>
          </cell>
        </row>
        <row r="364">
          <cell r="A364">
            <v>232</v>
          </cell>
          <cell r="B364" t="str">
            <v>债务付息支出</v>
          </cell>
          <cell r="C364">
            <v>11000</v>
          </cell>
        </row>
        <row r="365">
          <cell r="A365">
            <v>23203</v>
          </cell>
          <cell r="B365" t="str">
            <v>　地方政府一般债务付息支出</v>
          </cell>
          <cell r="C365">
            <v>11000</v>
          </cell>
        </row>
        <row r="366">
          <cell r="A366">
            <v>2320301</v>
          </cell>
          <cell r="B366" t="str">
            <v>　　地方政府一般债券付息支出</v>
          </cell>
          <cell r="C366">
            <v>11000</v>
          </cell>
        </row>
        <row r="367">
          <cell r="A367">
            <v>233</v>
          </cell>
          <cell r="B367" t="str">
            <v>债务发行费用支出</v>
          </cell>
          <cell r="C367">
            <v>200</v>
          </cell>
        </row>
        <row r="368">
          <cell r="A368">
            <v>23303</v>
          </cell>
          <cell r="B368" t="str">
            <v>　地方政府一般债务发行费用支出</v>
          </cell>
          <cell r="C368">
            <v>200</v>
          </cell>
        </row>
        <row r="369">
          <cell r="A369">
            <v>23303</v>
          </cell>
          <cell r="B369" t="str">
            <v>　　地方政府一般债务发行费用支出</v>
          </cell>
          <cell r="C369">
            <v>200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专款对账"/>
      <sheetName val="经常性收入说明表"/>
      <sheetName val="分部门"/>
      <sheetName val="市区体制结算表 (含市下放数)"/>
      <sheetName val="收支平衡表"/>
      <sheetName val="乡街22预算"/>
      <sheetName val="乡街21预算"/>
      <sheetName val="2021房地产"/>
      <sheetName val="乡街20预算"/>
      <sheetName val="2020房地产"/>
      <sheetName val="乡街19执行"/>
      <sheetName val="2019房地产"/>
      <sheetName val="乡街18执行"/>
      <sheetName val="乡街17执行"/>
      <sheetName val="乡街16执行"/>
      <sheetName val="乡街15预算"/>
      <sheetName val="乡街14执行"/>
      <sheetName val="2018房地产"/>
      <sheetName val="17年房地产"/>
      <sheetName val="16年房地产"/>
      <sheetName val="15年房地产"/>
      <sheetName val="15收入分级"/>
      <sheetName val="15年支出分级2"/>
      <sheetName val="15基金收支总表"/>
      <sheetName val="房地产及其他调整"/>
      <sheetName val="17收入分级"/>
      <sheetName val="18收入分级"/>
      <sheetName val="固定补助6634.92万明细"/>
      <sheetName val="房地产调整"/>
      <sheetName val="16支出分级"/>
      <sheetName val="17支出分级"/>
      <sheetName val="16收入分级"/>
    </sheetNames>
    <sheetDataSet>
      <sheetData sheetId="3">
        <row r="31">
          <cell r="AD31">
            <v>260747.825</v>
          </cell>
        </row>
      </sheetData>
      <sheetData sheetId="4">
        <row r="17">
          <cell r="AQ17">
            <v>97480.95495224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Zeros="0" zoomScaleSheetLayoutView="100" workbookViewId="0" topLeftCell="A1">
      <selection activeCell="G7" sqref="G7"/>
    </sheetView>
  </sheetViews>
  <sheetFormatPr defaultColWidth="9.00390625" defaultRowHeight="13.5"/>
  <cols>
    <col min="1" max="1" width="30.125" style="197" customWidth="1"/>
    <col min="2" max="4" width="16.75390625" style="198" customWidth="1"/>
    <col min="5" max="5" width="16.75390625" style="197" customWidth="1"/>
    <col min="6" max="6" width="16.75390625" style="195" customWidth="1"/>
    <col min="7" max="7" width="10.25390625" style="195" customWidth="1"/>
    <col min="8" max="255" width="9.00390625" style="195" customWidth="1"/>
    <col min="256" max="256" width="9.00390625" style="199" customWidth="1"/>
  </cols>
  <sheetData>
    <row r="1" spans="1:7" s="194" customFormat="1" ht="48.75" customHeight="1">
      <c r="A1" s="2" t="s">
        <v>0</v>
      </c>
      <c r="B1" s="2"/>
      <c r="C1" s="2"/>
      <c r="D1" s="2"/>
      <c r="E1" s="2"/>
      <c r="F1" s="2"/>
      <c r="G1" s="200"/>
    </row>
    <row r="2" spans="1:256" s="195" customFormat="1" ht="21" customHeight="1">
      <c r="A2" s="201"/>
      <c r="B2" s="202"/>
      <c r="C2" s="85"/>
      <c r="D2" s="85"/>
      <c r="E2" s="203"/>
      <c r="F2" s="203" t="s">
        <v>1</v>
      </c>
      <c r="IV2" s="199"/>
    </row>
    <row r="3" spans="1:256" s="195" customFormat="1" ht="47.25" customHeight="1">
      <c r="A3" s="23" t="s">
        <v>2</v>
      </c>
      <c r="B3" s="23" t="s">
        <v>3</v>
      </c>
      <c r="C3" s="23" t="s">
        <v>4</v>
      </c>
      <c r="D3" s="225" t="s">
        <v>5</v>
      </c>
      <c r="E3" s="25" t="s">
        <v>6</v>
      </c>
      <c r="F3" s="204" t="s">
        <v>7</v>
      </c>
      <c r="IV3" s="199"/>
    </row>
    <row r="4" spans="1:6" s="196" customFormat="1" ht="28.5" customHeight="1">
      <c r="A4" s="23" t="s">
        <v>8</v>
      </c>
      <c r="B4" s="205">
        <f>B5+B12</f>
        <v>1750000</v>
      </c>
      <c r="C4" s="205">
        <f>C5+C12</f>
        <v>1756701.18</v>
      </c>
      <c r="D4" s="205">
        <f>IF(B4=0,"",C4/B4*100)</f>
        <v>100.38</v>
      </c>
      <c r="E4" s="205">
        <f>E5+E12</f>
        <v>1619799.3</v>
      </c>
      <c r="F4" s="124">
        <f aca="true" t="shared" si="0" ref="F4:F21">IF(E4=0,"",C4/E4*100)</f>
        <v>108.45</v>
      </c>
    </row>
    <row r="5" spans="1:6" s="196" customFormat="1" ht="28.5" customHeight="1">
      <c r="A5" s="206" t="s">
        <v>9</v>
      </c>
      <c r="B5" s="30">
        <f>SUM(B6:B11)</f>
        <v>1652000</v>
      </c>
      <c r="C5" s="30">
        <f>SUM(C6:C11)</f>
        <v>1654727.31</v>
      </c>
      <c r="D5" s="30">
        <f aca="true" t="shared" si="1" ref="D5:D21">IF(B5=0,"",C5/B5*100)</f>
        <v>100.17</v>
      </c>
      <c r="E5" s="30">
        <f>SUM(E6:E11)</f>
        <v>1521329.42</v>
      </c>
      <c r="F5" s="30">
        <f t="shared" si="0"/>
        <v>108.77</v>
      </c>
    </row>
    <row r="6" spans="1:256" s="195" customFormat="1" ht="28.5" customHeight="1">
      <c r="A6" s="207" t="s">
        <v>10</v>
      </c>
      <c r="B6" s="38">
        <v>647000</v>
      </c>
      <c r="C6" s="38">
        <f>'[1]分部门累计'!$B$8</f>
        <v>648910.29</v>
      </c>
      <c r="D6" s="38">
        <f t="shared" si="1"/>
        <v>100.3</v>
      </c>
      <c r="E6" s="38">
        <v>588022.76</v>
      </c>
      <c r="F6" s="38">
        <f t="shared" si="0"/>
        <v>110.35</v>
      </c>
      <c r="IV6" s="199"/>
    </row>
    <row r="7" spans="1:256" s="195" customFormat="1" ht="28.5" customHeight="1">
      <c r="A7" s="207" t="s">
        <v>11</v>
      </c>
      <c r="B7" s="38"/>
      <c r="C7" s="38">
        <f>'[1]分部门累计'!$B$10</f>
        <v>441.18</v>
      </c>
      <c r="D7" s="38">
        <f t="shared" si="1"/>
      </c>
      <c r="E7" s="38">
        <v>1484.49</v>
      </c>
      <c r="F7" s="38">
        <f t="shared" si="0"/>
        <v>29.72</v>
      </c>
      <c r="IV7" s="199"/>
    </row>
    <row r="8" spans="1:256" s="195" customFormat="1" ht="28.5" customHeight="1">
      <c r="A8" s="207" t="s">
        <v>12</v>
      </c>
      <c r="B8" s="38">
        <v>300000</v>
      </c>
      <c r="C8" s="38">
        <f>'[1]分部门累计'!$B$11</f>
        <v>399940.21</v>
      </c>
      <c r="D8" s="38">
        <f t="shared" si="1"/>
        <v>133.31</v>
      </c>
      <c r="E8" s="38">
        <v>278647.58</v>
      </c>
      <c r="F8" s="38">
        <f t="shared" si="0"/>
        <v>143.53</v>
      </c>
      <c r="IV8" s="199"/>
    </row>
    <row r="9" spans="1:256" s="195" customFormat="1" ht="28.5" customHeight="1">
      <c r="A9" s="207" t="s">
        <v>13</v>
      </c>
      <c r="B9" s="38">
        <v>400000</v>
      </c>
      <c r="C9" s="38">
        <f>'[1]分部门累计'!$B$12</f>
        <v>297660</v>
      </c>
      <c r="D9" s="38">
        <f t="shared" si="1"/>
        <v>74.42</v>
      </c>
      <c r="E9" s="38">
        <v>366279.94</v>
      </c>
      <c r="F9" s="38">
        <f t="shared" si="0"/>
        <v>81.27</v>
      </c>
      <c r="IV9" s="199"/>
    </row>
    <row r="10" spans="1:256" s="195" customFormat="1" ht="28.5" customHeight="1">
      <c r="A10" s="207" t="s">
        <v>14</v>
      </c>
      <c r="B10" s="38">
        <v>87700</v>
      </c>
      <c r="C10" s="38">
        <f>'[1]分部门累计'!$B$13</f>
        <v>100919.59</v>
      </c>
      <c r="D10" s="38">
        <f t="shared" si="1"/>
        <v>115.07</v>
      </c>
      <c r="E10" s="38">
        <v>81973.18</v>
      </c>
      <c r="F10" s="38">
        <f t="shared" si="0"/>
        <v>123.11</v>
      </c>
      <c r="IV10" s="199"/>
    </row>
    <row r="11" spans="1:256" s="195" customFormat="1" ht="28.5" customHeight="1">
      <c r="A11" s="207" t="s">
        <v>15</v>
      </c>
      <c r="B11" s="38">
        <v>217300</v>
      </c>
      <c r="C11" s="38">
        <f>'[1]分部门累计'!$B$14</f>
        <v>206856.04</v>
      </c>
      <c r="D11" s="38">
        <f t="shared" si="1"/>
        <v>95.19</v>
      </c>
      <c r="E11" s="38">
        <v>204921.47</v>
      </c>
      <c r="F11" s="38">
        <f t="shared" si="0"/>
        <v>100.94</v>
      </c>
      <c r="G11" s="208"/>
      <c r="IV11" s="199"/>
    </row>
    <row r="12" spans="1:6" s="196" customFormat="1" ht="28.5" customHeight="1">
      <c r="A12" s="206" t="s">
        <v>16</v>
      </c>
      <c r="B12" s="30">
        <f>SUM(B19:B21,B13)</f>
        <v>98000</v>
      </c>
      <c r="C12" s="30">
        <f>SUM(C19:C21,C13)</f>
        <v>101973.87</v>
      </c>
      <c r="D12" s="30">
        <f t="shared" si="1"/>
        <v>104.05</v>
      </c>
      <c r="E12" s="30">
        <f>SUM(E19:E21,E13)</f>
        <v>98469.88</v>
      </c>
      <c r="F12" s="30">
        <f t="shared" si="0"/>
        <v>103.56</v>
      </c>
    </row>
    <row r="13" spans="1:256" s="195" customFormat="1" ht="28.5" customHeight="1">
      <c r="A13" s="207" t="s">
        <v>17</v>
      </c>
      <c r="B13" s="38">
        <v>68000</v>
      </c>
      <c r="C13" s="38">
        <f>'[1]分部门累计'!$B$22</f>
        <v>68673.61</v>
      </c>
      <c r="D13" s="38">
        <f t="shared" si="1"/>
        <v>100.99</v>
      </c>
      <c r="E13" s="38">
        <v>72275.29</v>
      </c>
      <c r="F13" s="38">
        <f t="shared" si="0"/>
        <v>95.02</v>
      </c>
      <c r="IV13" s="199"/>
    </row>
    <row r="14" spans="1:256" s="195" customFormat="1" ht="28.5" customHeight="1">
      <c r="A14" s="207" t="s">
        <v>18</v>
      </c>
      <c r="B14" s="38">
        <v>31775</v>
      </c>
      <c r="C14" s="38">
        <f>'[1]分级次累计收入'!$B$23</f>
        <v>31894.37</v>
      </c>
      <c r="D14" s="38">
        <f t="shared" si="1"/>
        <v>100.38</v>
      </c>
      <c r="E14" s="38">
        <v>35199.94</v>
      </c>
      <c r="F14" s="38">
        <f t="shared" si="0"/>
        <v>90.61</v>
      </c>
      <c r="IV14" s="199"/>
    </row>
    <row r="15" spans="1:256" s="195" customFormat="1" ht="28.5" customHeight="1">
      <c r="A15" s="207" t="s">
        <v>19</v>
      </c>
      <c r="B15" s="38">
        <v>23000</v>
      </c>
      <c r="C15" s="38">
        <f>'[1]分级次累计收入'!$B$24</f>
        <v>21270.5</v>
      </c>
      <c r="D15" s="38">
        <f t="shared" si="1"/>
        <v>92.48</v>
      </c>
      <c r="E15" s="38">
        <v>23463.79</v>
      </c>
      <c r="F15" s="38">
        <f t="shared" si="0"/>
        <v>90.65</v>
      </c>
      <c r="IV15" s="199"/>
    </row>
    <row r="16" spans="1:256" s="195" customFormat="1" ht="28.5" customHeight="1">
      <c r="A16" s="207" t="s">
        <v>20</v>
      </c>
      <c r="B16" s="38">
        <v>13000</v>
      </c>
      <c r="C16" s="38">
        <f>'[1]分级次累计收入'!$B$26</f>
        <v>15503.36</v>
      </c>
      <c r="D16" s="38">
        <f t="shared" si="1"/>
        <v>119.26</v>
      </c>
      <c r="E16" s="38">
        <v>13351.72</v>
      </c>
      <c r="F16" s="38">
        <f t="shared" si="0"/>
        <v>116.12</v>
      </c>
      <c r="IV16" s="199"/>
    </row>
    <row r="17" spans="1:256" s="195" customFormat="1" ht="28.5" customHeight="1">
      <c r="A17" s="207" t="s">
        <v>21</v>
      </c>
      <c r="B17" s="38">
        <v>220</v>
      </c>
      <c r="C17" s="38"/>
      <c r="D17" s="38">
        <f t="shared" si="1"/>
        <v>0</v>
      </c>
      <c r="E17" s="38">
        <v>258.47</v>
      </c>
      <c r="F17" s="38">
        <f t="shared" si="0"/>
        <v>0</v>
      </c>
      <c r="IV17" s="199"/>
    </row>
    <row r="18" spans="1:256" s="195" customFormat="1" ht="28.5" customHeight="1">
      <c r="A18" s="207" t="s">
        <v>22</v>
      </c>
      <c r="B18" s="38">
        <v>5</v>
      </c>
      <c r="C18" s="38">
        <f>'[1]分级次累计收入'!$B$25</f>
        <v>5.39</v>
      </c>
      <c r="D18" s="38">
        <f t="shared" si="1"/>
        <v>107.8</v>
      </c>
      <c r="E18" s="38">
        <v>2.37</v>
      </c>
      <c r="F18" s="38">
        <f t="shared" si="0"/>
        <v>227.43</v>
      </c>
      <c r="IV18" s="199"/>
    </row>
    <row r="19" spans="1:256" s="195" customFormat="1" ht="28.5" customHeight="1">
      <c r="A19" s="207" t="s">
        <v>23</v>
      </c>
      <c r="B19" s="38">
        <v>12000</v>
      </c>
      <c r="C19" s="38">
        <f>'[1]分级次累计收入'!$B$28</f>
        <v>12586.94</v>
      </c>
      <c r="D19" s="38">
        <f t="shared" si="1"/>
        <v>104.89</v>
      </c>
      <c r="E19" s="38">
        <v>9000.84</v>
      </c>
      <c r="F19" s="38">
        <f t="shared" si="0"/>
        <v>139.84</v>
      </c>
      <c r="IV19" s="199"/>
    </row>
    <row r="20" spans="1:256" s="195" customFormat="1" ht="28.5" customHeight="1">
      <c r="A20" s="62" t="s">
        <v>24</v>
      </c>
      <c r="B20" s="38">
        <v>11000</v>
      </c>
      <c r="C20" s="38">
        <f>'[1]分级次累计收入'!$B$29</f>
        <v>9865.2</v>
      </c>
      <c r="D20" s="38">
        <f t="shared" si="1"/>
        <v>89.68</v>
      </c>
      <c r="E20" s="38">
        <v>10125.43</v>
      </c>
      <c r="F20" s="38">
        <f t="shared" si="0"/>
        <v>97.43</v>
      </c>
      <c r="IV20" s="199"/>
    </row>
    <row r="21" spans="1:256" s="195" customFormat="1" ht="28.5" customHeight="1">
      <c r="A21" s="207" t="s">
        <v>25</v>
      </c>
      <c r="B21" s="38">
        <v>7000</v>
      </c>
      <c r="C21" s="38">
        <f>'[1]分级次累计收入'!$B$27</f>
        <v>10848.12</v>
      </c>
      <c r="D21" s="38">
        <f t="shared" si="1"/>
        <v>154.97</v>
      </c>
      <c r="E21" s="38">
        <v>7068.32</v>
      </c>
      <c r="F21" s="38">
        <f t="shared" si="0"/>
        <v>153.48</v>
      </c>
      <c r="IV21" s="199"/>
    </row>
    <row r="22" spans="1:256" s="195" customFormat="1" ht="45" customHeight="1">
      <c r="A22" s="139" t="s">
        <v>26</v>
      </c>
      <c r="B22" s="139"/>
      <c r="C22" s="139"/>
      <c r="D22" s="139"/>
      <c r="E22" s="139"/>
      <c r="F22" s="139"/>
      <c r="G22" s="209"/>
      <c r="IV22" s="199"/>
    </row>
  </sheetData>
  <sheetProtection/>
  <mergeCells count="2">
    <mergeCell ref="A1:F1"/>
    <mergeCell ref="A22:F22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C9" sqref="C9"/>
    </sheetView>
  </sheetViews>
  <sheetFormatPr defaultColWidth="9.00390625" defaultRowHeight="13.5"/>
  <cols>
    <col min="1" max="1" width="47.375" style="44" customWidth="1"/>
    <col min="2" max="2" width="35.25390625" style="44" customWidth="1"/>
    <col min="3" max="16384" width="9.00390625" style="44" customWidth="1"/>
  </cols>
  <sheetData>
    <row r="1" spans="1:2" s="44" customFormat="1" ht="24.75" customHeight="1">
      <c r="A1" s="45" t="s">
        <v>530</v>
      </c>
      <c r="B1" s="45"/>
    </row>
    <row r="2" spans="1:2" s="44" customFormat="1" ht="24.75" customHeight="1">
      <c r="A2" s="46"/>
      <c r="B2" s="47" t="s">
        <v>1</v>
      </c>
    </row>
    <row r="3" spans="1:2" s="44" customFormat="1" ht="30" customHeight="1">
      <c r="A3" s="48" t="s">
        <v>29</v>
      </c>
      <c r="B3" s="49" t="s">
        <v>482</v>
      </c>
    </row>
    <row r="4" spans="1:2" s="44" customFormat="1" ht="30" customHeight="1">
      <c r="A4" s="50" t="s">
        <v>259</v>
      </c>
      <c r="B4" s="51"/>
    </row>
    <row r="5" spans="1:2" s="44" customFormat="1" ht="30" customHeight="1">
      <c r="A5" s="50" t="s">
        <v>327</v>
      </c>
      <c r="B5" s="51"/>
    </row>
    <row r="6" spans="1:2" s="44" customFormat="1" ht="30" customHeight="1">
      <c r="A6" s="50" t="s">
        <v>531</v>
      </c>
      <c r="B6" s="51"/>
    </row>
    <row r="7" spans="1:2" s="44" customFormat="1" ht="30" customHeight="1">
      <c r="A7" s="49" t="s">
        <v>488</v>
      </c>
      <c r="B7" s="52">
        <f>SUM(B4:B6)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C14" sqref="C14"/>
    </sheetView>
  </sheetViews>
  <sheetFormatPr defaultColWidth="9.00390625" defaultRowHeight="13.5"/>
  <cols>
    <col min="1" max="2" width="50.625" style="46" customWidth="1"/>
    <col min="3" max="16384" width="9.00390625" style="46" customWidth="1"/>
  </cols>
  <sheetData>
    <row r="1" spans="1:2" s="46" customFormat="1" ht="49.5" customHeight="1">
      <c r="A1" s="79" t="s">
        <v>532</v>
      </c>
      <c r="B1" s="79"/>
    </row>
    <row r="2" spans="1:2" s="46" customFormat="1" ht="49.5" customHeight="1">
      <c r="A2" s="44"/>
      <c r="B2" s="80" t="s">
        <v>1</v>
      </c>
    </row>
    <row r="3" spans="1:2" s="46" customFormat="1" ht="49.5" customHeight="1">
      <c r="A3" s="81" t="s">
        <v>533</v>
      </c>
      <c r="B3" s="81" t="s">
        <v>534</v>
      </c>
    </row>
    <row r="4" spans="1:2" s="46" customFormat="1" ht="49.5" customHeight="1">
      <c r="A4" s="82" t="s">
        <v>488</v>
      </c>
      <c r="B4" s="82" t="s">
        <v>498</v>
      </c>
    </row>
    <row r="5" spans="1:2" s="46" customFormat="1" ht="49.5" customHeight="1">
      <c r="A5" s="83" t="s">
        <v>535</v>
      </c>
      <c r="B5" s="82" t="s">
        <v>498</v>
      </c>
    </row>
    <row r="6" spans="1:2" s="46" customFormat="1" ht="49.5" customHeight="1">
      <c r="A6" s="83" t="s">
        <v>536</v>
      </c>
      <c r="B6" s="82" t="s">
        <v>498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showZeros="0" workbookViewId="0" topLeftCell="A1">
      <selection activeCell="D8" sqref="D8"/>
    </sheetView>
  </sheetViews>
  <sheetFormatPr defaultColWidth="9.00390625" defaultRowHeight="13.5"/>
  <cols>
    <col min="1" max="1" width="28.50390625" style="69" customWidth="1"/>
    <col min="2" max="2" width="12.125" style="69" customWidth="1"/>
    <col min="3" max="3" width="29.875" style="69" customWidth="1"/>
    <col min="4" max="4" width="12.00390625" style="69" customWidth="1"/>
    <col min="5" max="16384" width="9.00390625" style="69" customWidth="1"/>
  </cols>
  <sheetData>
    <row r="1" spans="1:4" ht="31.5" customHeight="1">
      <c r="A1" s="2" t="s">
        <v>537</v>
      </c>
      <c r="B1" s="2"/>
      <c r="C1" s="2"/>
      <c r="D1" s="2"/>
    </row>
    <row r="2" spans="1:4" ht="22.5" customHeight="1">
      <c r="A2" s="70" t="s">
        <v>1</v>
      </c>
      <c r="B2" s="70"/>
      <c r="C2" s="70"/>
      <c r="D2" s="70"/>
    </row>
    <row r="3" spans="1:4" ht="24.75" customHeight="1">
      <c r="A3" s="71" t="s">
        <v>460</v>
      </c>
      <c r="B3" s="71" t="s">
        <v>461</v>
      </c>
      <c r="C3" s="71" t="s">
        <v>460</v>
      </c>
      <c r="D3" s="71" t="s">
        <v>461</v>
      </c>
    </row>
    <row r="4" spans="1:4" ht="24.75" customHeight="1">
      <c r="A4" s="72" t="s">
        <v>538</v>
      </c>
      <c r="B4" s="73">
        <f>'21基金  '!D5</f>
        <v>8516.36</v>
      </c>
      <c r="C4" s="72" t="s">
        <v>539</v>
      </c>
      <c r="D4" s="73">
        <f>'21基金  '!D12</f>
        <v>123593.13</v>
      </c>
    </row>
    <row r="5" spans="1:4" ht="24.75" customHeight="1">
      <c r="A5" s="74" t="s">
        <v>540</v>
      </c>
      <c r="B5" s="73">
        <f>'21基金  '!D9+34000+2000</f>
        <v>245685.64</v>
      </c>
      <c r="C5" s="74" t="s">
        <v>541</v>
      </c>
      <c r="D5" s="73">
        <f>'21基金  '!D33</f>
        <v>219685.64</v>
      </c>
    </row>
    <row r="6" spans="1:4" ht="24.75" customHeight="1">
      <c r="A6" s="74" t="s">
        <v>542</v>
      </c>
      <c r="B6" s="73"/>
      <c r="C6" s="74"/>
      <c r="D6" s="73"/>
    </row>
    <row r="7" spans="1:4" ht="24.75" customHeight="1">
      <c r="A7" s="74" t="s">
        <v>543</v>
      </c>
      <c r="B7" s="73">
        <f>'[6]20基金平衡表'!$D$9</f>
        <v>34898.12</v>
      </c>
      <c r="C7" s="74"/>
      <c r="D7" s="73"/>
    </row>
    <row r="8" spans="1:4" ht="24.75" customHeight="1">
      <c r="A8" s="74" t="s">
        <v>544</v>
      </c>
      <c r="B8" s="73">
        <f>'21基金  '!D8</f>
        <v>26896.69</v>
      </c>
      <c r="C8" s="74" t="s">
        <v>545</v>
      </c>
      <c r="D8" s="73">
        <f>34000+2000+5000</f>
        <v>41000</v>
      </c>
    </row>
    <row r="9" spans="1:4" ht="24.75" customHeight="1">
      <c r="A9" s="74"/>
      <c r="B9" s="73"/>
      <c r="C9" s="74" t="s">
        <v>546</v>
      </c>
      <c r="D9" s="73">
        <v>25902.04</v>
      </c>
    </row>
    <row r="10" spans="1:4" ht="24.75" customHeight="1">
      <c r="A10" s="75" t="s">
        <v>547</v>
      </c>
      <c r="B10" s="73">
        <f>'21债务'!B12</f>
        <v>95000</v>
      </c>
      <c r="C10" s="74"/>
      <c r="D10" s="73"/>
    </row>
    <row r="11" spans="1:4" ht="24.75" customHeight="1">
      <c r="A11" s="75" t="s">
        <v>470</v>
      </c>
      <c r="B11" s="73">
        <f>'21债务'!B13</f>
        <v>116000</v>
      </c>
      <c r="C11" s="74" t="s">
        <v>548</v>
      </c>
      <c r="D11" s="73">
        <v>116816</v>
      </c>
    </row>
    <row r="12" spans="1:4" ht="24.75" customHeight="1">
      <c r="A12" s="76" t="s">
        <v>549</v>
      </c>
      <c r="B12" s="77">
        <f>B4+B5+B7+B8+B11+B10</f>
        <v>526996.81</v>
      </c>
      <c r="C12" s="76" t="s">
        <v>550</v>
      </c>
      <c r="D12" s="77">
        <f>D4+D9+D11+D5+D8</f>
        <v>526996.81</v>
      </c>
    </row>
    <row r="16" ht="13.5">
      <c r="C16" s="78"/>
    </row>
    <row r="19" ht="13.5">
      <c r="C19" s="78"/>
    </row>
  </sheetData>
  <sheetProtection/>
  <mergeCells count="2">
    <mergeCell ref="A1:D1"/>
    <mergeCell ref="A2:D2"/>
  </mergeCells>
  <printOptions/>
  <pageMargins left="1.0625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6"/>
  <sheetViews>
    <sheetView showZeros="0" workbookViewId="0" topLeftCell="A10">
      <selection activeCell="I7" sqref="I7"/>
    </sheetView>
  </sheetViews>
  <sheetFormatPr defaultColWidth="8.75390625" defaultRowHeight="13.5"/>
  <cols>
    <col min="1" max="1" width="47.125" style="12" customWidth="1"/>
    <col min="2" max="6" width="13.125" style="13" customWidth="1"/>
    <col min="7" max="7" width="14.875" style="15" customWidth="1"/>
    <col min="8" max="8" width="13.50390625" style="16" hidden="1" customWidth="1"/>
    <col min="9" max="10" width="15.00390625" style="17" customWidth="1"/>
    <col min="11" max="255" width="8.75390625" style="16" customWidth="1"/>
    <col min="256" max="256" width="8.75390625" style="54" customWidth="1"/>
  </cols>
  <sheetData>
    <row r="1" spans="1:8" s="53" customFormat="1" ht="48.75" customHeight="1">
      <c r="A1" s="55" t="s">
        <v>551</v>
      </c>
      <c r="B1" s="55"/>
      <c r="C1" s="55"/>
      <c r="D1" s="55"/>
      <c r="E1" s="55"/>
      <c r="F1" s="55"/>
      <c r="G1" s="56"/>
      <c r="H1" s="56"/>
    </row>
    <row r="2" spans="1:6" ht="19.5" customHeight="1">
      <c r="A2" s="19"/>
      <c r="B2" s="20"/>
      <c r="C2" s="20"/>
      <c r="D2" s="20"/>
      <c r="E2" s="20"/>
      <c r="F2" s="57" t="s">
        <v>1</v>
      </c>
    </row>
    <row r="3" spans="1:10" s="10" customFormat="1" ht="28.5" customHeight="1">
      <c r="A3" s="23" t="s">
        <v>500</v>
      </c>
      <c r="B3" s="26" t="s">
        <v>3</v>
      </c>
      <c r="C3" s="24" t="s">
        <v>4</v>
      </c>
      <c r="D3" s="210" t="s">
        <v>350</v>
      </c>
      <c r="E3" s="25" t="s">
        <v>6</v>
      </c>
      <c r="F3" s="58" t="s">
        <v>34</v>
      </c>
      <c r="G3" s="27"/>
      <c r="I3" s="28"/>
      <c r="J3" s="28"/>
    </row>
    <row r="4" spans="1:10" s="11" customFormat="1" ht="28.5" customHeight="1">
      <c r="A4" s="59" t="s">
        <v>501</v>
      </c>
      <c r="B4" s="30">
        <f>B5+B7</f>
        <v>660</v>
      </c>
      <c r="C4" s="30">
        <f>C5+C7</f>
        <v>762.66</v>
      </c>
      <c r="D4" s="30">
        <f>IF(B4=0,"",C4/B4*100)</f>
        <v>115.55</v>
      </c>
      <c r="E4" s="30">
        <v>639.6</v>
      </c>
      <c r="F4" s="60">
        <f>IF(E4=0,"",C4/E4*100)</f>
        <v>119.24</v>
      </c>
      <c r="G4" s="33"/>
      <c r="I4" s="35"/>
      <c r="J4" s="35"/>
    </row>
    <row r="5" spans="1:10" s="11" customFormat="1" ht="28.5" customHeight="1">
      <c r="A5" s="61" t="s">
        <v>552</v>
      </c>
      <c r="B5" s="30">
        <f>B6</f>
        <v>660</v>
      </c>
      <c r="C5" s="30">
        <v>762.66</v>
      </c>
      <c r="D5" s="30">
        <f>IF(B5=0,"",C5/B5*100)</f>
        <v>115.55</v>
      </c>
      <c r="E5" s="211">
        <v>637.02</v>
      </c>
      <c r="F5" s="60">
        <f>IF(E5=0,"",C5/E5*100)</f>
        <v>119.72</v>
      </c>
      <c r="G5" s="33"/>
      <c r="I5" s="35"/>
      <c r="J5" s="35"/>
    </row>
    <row r="6" spans="1:256" s="10" customFormat="1" ht="28.5" customHeight="1">
      <c r="A6" s="62" t="s">
        <v>553</v>
      </c>
      <c r="B6" s="63">
        <v>660</v>
      </c>
      <c r="C6" s="63">
        <v>762.66</v>
      </c>
      <c r="D6" s="63">
        <f>IF(B6=0,"",C6/B6*100)</f>
        <v>115.55</v>
      </c>
      <c r="E6" s="212">
        <v>637.02</v>
      </c>
      <c r="F6" s="38">
        <f>IF(E6=0,"",C6/E6*100)</f>
        <v>119.72</v>
      </c>
      <c r="G6" s="27"/>
      <c r="H6" s="16"/>
      <c r="I6" s="28"/>
      <c r="J6" s="2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54"/>
    </row>
    <row r="7" spans="1:10" s="10" customFormat="1" ht="28.5" customHeight="1">
      <c r="A7" s="213" t="s">
        <v>554</v>
      </c>
      <c r="B7" s="63"/>
      <c r="C7" s="63"/>
      <c r="D7" s="63">
        <f>IF(B7=0,"",C7/B7*100)</f>
      </c>
      <c r="E7" s="211">
        <v>2.58</v>
      </c>
      <c r="F7" s="30">
        <f>IF(E7=0,"",C7/E7*100)</f>
        <v>0</v>
      </c>
      <c r="G7" s="27"/>
      <c r="I7" s="28"/>
      <c r="J7" s="28"/>
    </row>
    <row r="8" spans="1:10" s="10" customFormat="1" ht="10.5" customHeight="1">
      <c r="A8" s="64"/>
      <c r="B8" s="64"/>
      <c r="C8" s="64"/>
      <c r="D8" s="64"/>
      <c r="E8" s="64"/>
      <c r="F8" s="64"/>
      <c r="G8" s="27"/>
      <c r="I8" s="28"/>
      <c r="J8" s="28"/>
    </row>
    <row r="9" spans="1:10" s="11" customFormat="1" ht="28.5" customHeight="1">
      <c r="A9" s="59" t="s">
        <v>507</v>
      </c>
      <c r="B9" s="65">
        <f>B10+B16</f>
        <v>450</v>
      </c>
      <c r="C9" s="65">
        <f>C10+C16</f>
        <v>265.54</v>
      </c>
      <c r="D9" s="65">
        <f aca="true" t="shared" si="0" ref="D9:D16">IF(B9=0,"",C9/B9*100)</f>
        <v>59.01</v>
      </c>
      <c r="E9" s="65">
        <v>262.58</v>
      </c>
      <c r="F9" s="30">
        <f aca="true" t="shared" si="1" ref="F9:F16">IF(E9=0,"",C9/E9*100)</f>
        <v>101.13</v>
      </c>
      <c r="G9" s="33"/>
      <c r="I9" s="35"/>
      <c r="J9" s="35"/>
    </row>
    <row r="10" spans="1:10" s="11" customFormat="1" ht="28.5" customHeight="1">
      <c r="A10" s="61" t="s">
        <v>555</v>
      </c>
      <c r="B10" s="65">
        <f>B11</f>
        <v>450</v>
      </c>
      <c r="C10" s="65">
        <f>C11</f>
        <v>265.54</v>
      </c>
      <c r="D10" s="65">
        <f t="shared" si="0"/>
        <v>59.01</v>
      </c>
      <c r="E10" s="65">
        <v>260</v>
      </c>
      <c r="F10" s="30">
        <f t="shared" si="1"/>
        <v>102.13</v>
      </c>
      <c r="G10" s="33"/>
      <c r="I10" s="35"/>
      <c r="J10" s="35"/>
    </row>
    <row r="11" spans="1:10" s="11" customFormat="1" ht="28.5" customHeight="1">
      <c r="A11" s="66" t="s">
        <v>556</v>
      </c>
      <c r="B11" s="65">
        <f>B13+B14</f>
        <v>450</v>
      </c>
      <c r="C11" s="65">
        <f>C13+C14</f>
        <v>265.54</v>
      </c>
      <c r="D11" s="65">
        <f t="shared" si="0"/>
        <v>59.01</v>
      </c>
      <c r="E11" s="65">
        <v>260</v>
      </c>
      <c r="F11" s="30">
        <f t="shared" si="1"/>
        <v>102.13</v>
      </c>
      <c r="G11" s="33"/>
      <c r="I11" s="35"/>
      <c r="J11" s="35"/>
    </row>
    <row r="12" spans="1:10" s="10" customFormat="1" ht="27.75" customHeight="1">
      <c r="A12" s="67" t="s">
        <v>557</v>
      </c>
      <c r="B12" s="63">
        <f>B13</f>
        <v>120</v>
      </c>
      <c r="C12" s="63">
        <v>114.16</v>
      </c>
      <c r="D12" s="63">
        <f t="shared" si="0"/>
        <v>95.13</v>
      </c>
      <c r="E12" s="212">
        <v>110</v>
      </c>
      <c r="F12" s="38">
        <f t="shared" si="1"/>
        <v>103.78</v>
      </c>
      <c r="G12" s="27"/>
      <c r="I12" s="28"/>
      <c r="J12" s="28"/>
    </row>
    <row r="13" spans="1:10" s="10" customFormat="1" ht="27.75" customHeight="1">
      <c r="A13" s="67" t="s">
        <v>558</v>
      </c>
      <c r="B13" s="63">
        <v>120</v>
      </c>
      <c r="C13" s="63">
        <v>114.16</v>
      </c>
      <c r="D13" s="63">
        <f t="shared" si="0"/>
        <v>95.13</v>
      </c>
      <c r="E13" s="212">
        <v>110</v>
      </c>
      <c r="F13" s="38">
        <f t="shared" si="1"/>
        <v>103.78</v>
      </c>
      <c r="G13" s="27"/>
      <c r="I13" s="28"/>
      <c r="J13" s="28"/>
    </row>
    <row r="14" spans="1:6" ht="28.5" customHeight="1">
      <c r="A14" s="68" t="s">
        <v>559</v>
      </c>
      <c r="B14" s="63">
        <v>330</v>
      </c>
      <c r="C14" s="63">
        <v>151.38</v>
      </c>
      <c r="D14" s="63">
        <f t="shared" si="0"/>
        <v>45.87</v>
      </c>
      <c r="E14" s="212">
        <v>150</v>
      </c>
      <c r="F14" s="38">
        <f t="shared" si="1"/>
        <v>100.92</v>
      </c>
    </row>
    <row r="15" spans="1:6" ht="28.5" customHeight="1">
      <c r="A15" s="68" t="s">
        <v>560</v>
      </c>
      <c r="B15" s="63">
        <v>330</v>
      </c>
      <c r="C15" s="63">
        <v>151.38</v>
      </c>
      <c r="D15" s="63">
        <f t="shared" si="0"/>
        <v>45.87</v>
      </c>
      <c r="E15" s="212">
        <v>150</v>
      </c>
      <c r="F15" s="38">
        <f t="shared" si="1"/>
        <v>100.92</v>
      </c>
    </row>
    <row r="16" spans="1:255" s="84" customFormat="1" ht="27" customHeight="1">
      <c r="A16" s="214" t="s">
        <v>529</v>
      </c>
      <c r="B16" s="215"/>
      <c r="C16" s="215"/>
      <c r="D16" s="215">
        <f t="shared" si="0"/>
      </c>
      <c r="E16" s="211">
        <v>2.58</v>
      </c>
      <c r="F16" s="215">
        <f t="shared" si="1"/>
        <v>0</v>
      </c>
      <c r="G16" s="216"/>
      <c r="H16" s="34"/>
      <c r="I16" s="217"/>
      <c r="J16" s="217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</sheetData>
  <sheetProtection/>
  <mergeCells count="2">
    <mergeCell ref="A1:F1"/>
    <mergeCell ref="A8:F8"/>
  </mergeCells>
  <printOptions horizontalCentered="1"/>
  <pageMargins left="0.7479166666666667" right="0.6298611111111111" top="1.062992125984252" bottom="1.062992125984252" header="0.5118110236220472" footer="0.5118110236220472"/>
  <pageSetup fitToHeight="1" fitToWidth="1" horizontalDpi="600" verticalDpi="600" orientation="portrait" paperSize="9" scale="7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27" sqref="A27"/>
    </sheetView>
  </sheetViews>
  <sheetFormatPr defaultColWidth="9.00390625" defaultRowHeight="13.5"/>
  <cols>
    <col min="1" max="1" width="47.375" style="44" customWidth="1"/>
    <col min="2" max="2" width="35.25390625" style="44" customWidth="1"/>
    <col min="3" max="16384" width="9.00390625" style="44" customWidth="1"/>
  </cols>
  <sheetData>
    <row r="1" spans="1:2" s="44" customFormat="1" ht="24.75" customHeight="1">
      <c r="A1" s="45" t="s">
        <v>561</v>
      </c>
      <c r="B1" s="45"/>
    </row>
    <row r="2" spans="1:2" s="44" customFormat="1" ht="24.75" customHeight="1">
      <c r="A2" s="46"/>
      <c r="B2" s="47" t="s">
        <v>1</v>
      </c>
    </row>
    <row r="3" spans="1:2" s="44" customFormat="1" ht="30" customHeight="1">
      <c r="A3" s="48" t="s">
        <v>29</v>
      </c>
      <c r="B3" s="49" t="s">
        <v>482</v>
      </c>
    </row>
    <row r="4" spans="1:2" s="44" customFormat="1" ht="30" customHeight="1">
      <c r="A4" s="50" t="s">
        <v>562</v>
      </c>
      <c r="B4" s="51">
        <v>0</v>
      </c>
    </row>
    <row r="5" spans="1:2" s="44" customFormat="1" ht="30" customHeight="1">
      <c r="A5" s="49" t="s">
        <v>488</v>
      </c>
      <c r="B5" s="52">
        <f>SUM(B4:B4)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4"/>
  <sheetViews>
    <sheetView showZeros="0" workbookViewId="0" topLeftCell="A7">
      <selection activeCell="E4" sqref="E4"/>
    </sheetView>
  </sheetViews>
  <sheetFormatPr defaultColWidth="8.75390625" defaultRowHeight="13.5"/>
  <cols>
    <col min="1" max="1" width="45.125" style="12" customWidth="1"/>
    <col min="2" max="5" width="12.75390625" style="13" customWidth="1"/>
    <col min="6" max="6" width="12.75390625" style="14" customWidth="1"/>
    <col min="7" max="7" width="14.875" style="15" customWidth="1"/>
    <col min="8" max="8" width="13.50390625" style="16" hidden="1" customWidth="1"/>
    <col min="9" max="10" width="15.00390625" style="17" customWidth="1"/>
    <col min="11" max="16384" width="8.75390625" style="16" customWidth="1"/>
  </cols>
  <sheetData>
    <row r="1" spans="1:8" s="9" customFormat="1" ht="48.75" customHeight="1">
      <c r="A1" s="2" t="s">
        <v>563</v>
      </c>
      <c r="B1" s="2"/>
      <c r="C1" s="2"/>
      <c r="D1" s="2"/>
      <c r="E1" s="2"/>
      <c r="F1" s="2"/>
      <c r="G1" s="18"/>
      <c r="H1" s="18"/>
    </row>
    <row r="2" spans="1:6" ht="28.5" customHeight="1">
      <c r="A2" s="19"/>
      <c r="B2" s="20"/>
      <c r="C2" s="20"/>
      <c r="D2" s="20"/>
      <c r="E2" s="21" t="s">
        <v>341</v>
      </c>
      <c r="F2" s="22"/>
    </row>
    <row r="3" spans="1:10" s="10" customFormat="1" ht="28.5" customHeight="1">
      <c r="A3" s="23" t="s">
        <v>500</v>
      </c>
      <c r="B3" s="26" t="s">
        <v>3</v>
      </c>
      <c r="C3" s="24" t="s">
        <v>4</v>
      </c>
      <c r="D3" s="210" t="s">
        <v>350</v>
      </c>
      <c r="E3" s="25" t="s">
        <v>6</v>
      </c>
      <c r="F3" s="26" t="s">
        <v>34</v>
      </c>
      <c r="G3" s="27"/>
      <c r="I3" s="28"/>
      <c r="J3" s="28"/>
    </row>
    <row r="4" spans="1:10" s="10" customFormat="1" ht="28.5" customHeight="1">
      <c r="A4" s="23" t="s">
        <v>501</v>
      </c>
      <c r="B4" s="29">
        <f>SUM(B5:B5)</f>
        <v>43048.42</v>
      </c>
      <c r="C4" s="29">
        <f>SUM(C5:C5)</f>
        <v>60050.56</v>
      </c>
      <c r="D4" s="29">
        <f aca="true" t="shared" si="0" ref="D4:D9">IF(B4=0,"",C4/B4*100)</f>
        <v>139.5</v>
      </c>
      <c r="E4" s="29">
        <f>SUM(E5:E5)</f>
        <v>39843.84</v>
      </c>
      <c r="F4" s="30">
        <f aca="true" t="shared" si="1" ref="F4:F9">IF(E4=0,"",C4/E4*100)</f>
        <v>150.71</v>
      </c>
      <c r="G4" s="27"/>
      <c r="I4" s="28"/>
      <c r="J4" s="28"/>
    </row>
    <row r="5" spans="1:256" s="11" customFormat="1" ht="28.5" customHeight="1">
      <c r="A5" s="31" t="s">
        <v>564</v>
      </c>
      <c r="B5" s="32">
        <f>SUM(B6:B9)</f>
        <v>43048.42</v>
      </c>
      <c r="C5" s="32">
        <f>SUM(C6:C9)</f>
        <v>60050.56</v>
      </c>
      <c r="D5" s="32">
        <f t="shared" si="0"/>
        <v>139.5</v>
      </c>
      <c r="E5" s="32">
        <f>SUM(E6:E9)</f>
        <v>39843.84</v>
      </c>
      <c r="F5" s="30">
        <f t="shared" si="1"/>
        <v>150.71</v>
      </c>
      <c r="G5" s="33"/>
      <c r="H5" s="34"/>
      <c r="I5" s="35"/>
      <c r="J5" s="3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10" s="10" customFormat="1" ht="28.5" customHeight="1">
      <c r="A6" s="36" t="s">
        <v>565</v>
      </c>
      <c r="B6" s="37">
        <v>29150.05</v>
      </c>
      <c r="C6" s="37">
        <v>34277.99</v>
      </c>
      <c r="D6" s="37">
        <f t="shared" si="0"/>
        <v>117.59</v>
      </c>
      <c r="E6" s="37">
        <v>27943.98</v>
      </c>
      <c r="F6" s="38">
        <f t="shared" si="1"/>
        <v>122.67</v>
      </c>
      <c r="G6" s="27"/>
      <c r="I6" s="28"/>
      <c r="J6" s="28"/>
    </row>
    <row r="7" spans="1:10" s="10" customFormat="1" ht="28.5" customHeight="1">
      <c r="A7" s="36" t="s">
        <v>566</v>
      </c>
      <c r="B7" s="37">
        <v>13882.12</v>
      </c>
      <c r="C7" s="37">
        <v>25322.26</v>
      </c>
      <c r="D7" s="37">
        <f t="shared" si="0"/>
        <v>182.41</v>
      </c>
      <c r="E7" s="37">
        <v>11885.77</v>
      </c>
      <c r="F7" s="38">
        <f t="shared" si="1"/>
        <v>213.05</v>
      </c>
      <c r="G7" s="27"/>
      <c r="I7" s="28"/>
      <c r="J7" s="28"/>
    </row>
    <row r="8" spans="1:10" s="10" customFormat="1" ht="28.5" customHeight="1">
      <c r="A8" s="36" t="s">
        <v>567</v>
      </c>
      <c r="B8" s="37">
        <v>15</v>
      </c>
      <c r="C8" s="37">
        <v>432.75</v>
      </c>
      <c r="D8" s="37">
        <f t="shared" si="0"/>
        <v>2885</v>
      </c>
      <c r="E8" s="37">
        <v>11.96</v>
      </c>
      <c r="F8" s="38">
        <f t="shared" si="1"/>
        <v>3618.31</v>
      </c>
      <c r="G8" s="27"/>
      <c r="I8" s="28"/>
      <c r="J8" s="28"/>
    </row>
    <row r="9" spans="1:10" s="10" customFormat="1" ht="28.5" customHeight="1">
      <c r="A9" s="36" t="s">
        <v>568</v>
      </c>
      <c r="B9" s="37">
        <v>1.25</v>
      </c>
      <c r="C9" s="37">
        <v>17.56</v>
      </c>
      <c r="D9" s="37">
        <f t="shared" si="0"/>
        <v>1404.8</v>
      </c>
      <c r="E9" s="37">
        <v>2.13</v>
      </c>
      <c r="F9" s="38">
        <f t="shared" si="1"/>
        <v>824.41</v>
      </c>
      <c r="G9" s="27"/>
      <c r="I9" s="28"/>
      <c r="J9" s="28"/>
    </row>
    <row r="10" spans="1:10" s="10" customFormat="1" ht="11.25" customHeight="1">
      <c r="A10" s="39"/>
      <c r="B10" s="40"/>
      <c r="C10" s="40"/>
      <c r="D10" s="40"/>
      <c r="E10" s="40"/>
      <c r="F10" s="41"/>
      <c r="G10" s="27"/>
      <c r="I10" s="28"/>
      <c r="J10" s="28"/>
    </row>
    <row r="11" spans="1:10" s="10" customFormat="1" ht="28.5" customHeight="1">
      <c r="A11" s="23" t="s">
        <v>507</v>
      </c>
      <c r="B11" s="32">
        <f>SUM(B14:B14)</f>
        <v>43048.42</v>
      </c>
      <c r="C11" s="32">
        <f>SUM(C14:C14)</f>
        <v>42899.98</v>
      </c>
      <c r="D11" s="32">
        <f>IF(B11=0,"",C11/B11*100)</f>
        <v>99.66</v>
      </c>
      <c r="E11" s="32">
        <f>SUM(E14:E14)</f>
        <v>39843.84</v>
      </c>
      <c r="F11" s="30">
        <f>IF(E11=0,"",C11/E11*100)</f>
        <v>107.67</v>
      </c>
      <c r="G11" s="27"/>
      <c r="I11" s="28"/>
      <c r="J11" s="28"/>
    </row>
    <row r="12" spans="1:10" s="11" customFormat="1" ht="28.5" customHeight="1">
      <c r="A12" s="42" t="s">
        <v>569</v>
      </c>
      <c r="B12" s="32">
        <f>SUM(B13)</f>
        <v>43048.42</v>
      </c>
      <c r="C12" s="32">
        <f>SUM(C13)</f>
        <v>42899.98</v>
      </c>
      <c r="D12" s="32">
        <f>IF(B12=0,"",C12/B12*100)</f>
        <v>99.66</v>
      </c>
      <c r="E12" s="32">
        <f>E13</f>
        <v>39843.84</v>
      </c>
      <c r="F12" s="30">
        <f>IF(E12=0,"",C12/E12*100)</f>
        <v>107.67</v>
      </c>
      <c r="G12" s="33"/>
      <c r="I12" s="35"/>
      <c r="J12" s="35"/>
    </row>
    <row r="13" spans="1:10" s="10" customFormat="1" ht="28.5" customHeight="1">
      <c r="A13" s="36" t="s">
        <v>570</v>
      </c>
      <c r="B13" s="37">
        <v>43048.42</v>
      </c>
      <c r="C13" s="37">
        <v>42899.98</v>
      </c>
      <c r="D13" s="37">
        <f>IF(B13=0,"",C13/B13*100)</f>
        <v>99.66</v>
      </c>
      <c r="E13" s="37">
        <v>39843.84</v>
      </c>
      <c r="F13" s="38">
        <f>IF(E13=0,"",C13/E13*100)</f>
        <v>107.67</v>
      </c>
      <c r="G13" s="27"/>
      <c r="I13" s="28"/>
      <c r="J13" s="28"/>
    </row>
    <row r="14" spans="1:10" s="10" customFormat="1" ht="28.5" customHeight="1">
      <c r="A14" s="43" t="s">
        <v>571</v>
      </c>
      <c r="B14" s="37">
        <v>43048.42</v>
      </c>
      <c r="C14" s="37">
        <v>42899.98</v>
      </c>
      <c r="D14" s="37">
        <f>IF(B14=0,"",C14/B14*100)</f>
        <v>99.66</v>
      </c>
      <c r="E14" s="37">
        <v>39843.84</v>
      </c>
      <c r="F14" s="38">
        <f>IF(E14=0,"",C14/E14*100)</f>
        <v>107.67</v>
      </c>
      <c r="G14" s="27"/>
      <c r="I14" s="28"/>
      <c r="J14" s="28"/>
    </row>
  </sheetData>
  <sheetProtection/>
  <mergeCells count="3">
    <mergeCell ref="A1:F1"/>
    <mergeCell ref="E2:F2"/>
    <mergeCell ref="A10:F10"/>
  </mergeCells>
  <printOptions horizontalCentered="1"/>
  <pageMargins left="0.7868055555555555" right="0.7868055555555555" top="1.0625" bottom="1.0625" header="0.5118055555555555" footer="0.5118055555555555"/>
  <pageSetup fitToHeight="0" fitToWidth="1" horizontalDpi="600" verticalDpi="600" orientation="portrait" paperSize="9" scale="7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Zeros="0" zoomScaleSheetLayoutView="100" workbookViewId="0" topLeftCell="A10">
      <selection activeCell="D22" sqref="D22"/>
    </sheetView>
  </sheetViews>
  <sheetFormatPr defaultColWidth="9.00390625" defaultRowHeight="13.5"/>
  <cols>
    <col min="1" max="1" width="45.625" style="1" customWidth="1"/>
    <col min="2" max="2" width="34.875" style="1" customWidth="1"/>
    <col min="3" max="16384" width="9.00390625" style="1" customWidth="1"/>
  </cols>
  <sheetData>
    <row r="1" spans="1:2" ht="42" customHeight="1">
      <c r="A1" s="2" t="s">
        <v>572</v>
      </c>
      <c r="B1" s="2"/>
    </row>
    <row r="2" spans="1:2" ht="30" customHeight="1">
      <c r="A2" s="3"/>
      <c r="B2" s="4" t="s">
        <v>573</v>
      </c>
    </row>
    <row r="3" spans="1:2" ht="30" customHeight="1">
      <c r="A3" s="5" t="s">
        <v>533</v>
      </c>
      <c r="B3" s="5" t="s">
        <v>534</v>
      </c>
    </row>
    <row r="4" spans="1:2" ht="30" customHeight="1">
      <c r="A4" s="5" t="s">
        <v>574</v>
      </c>
      <c r="B4" s="5"/>
    </row>
    <row r="5" spans="1:2" ht="30" customHeight="1">
      <c r="A5" s="6" t="s">
        <v>575</v>
      </c>
      <c r="B5" s="7">
        <v>150000</v>
      </c>
    </row>
    <row r="6" spans="1:2" ht="30" customHeight="1">
      <c r="A6" s="6" t="s">
        <v>576</v>
      </c>
      <c r="B6" s="7">
        <v>150000</v>
      </c>
    </row>
    <row r="7" spans="1:2" ht="30" customHeight="1">
      <c r="A7" s="6" t="s">
        <v>577</v>
      </c>
      <c r="B7" s="7">
        <v>0</v>
      </c>
    </row>
    <row r="8" spans="1:2" ht="30" customHeight="1">
      <c r="A8" s="6" t="s">
        <v>578</v>
      </c>
      <c r="B8" s="7">
        <v>310000</v>
      </c>
    </row>
    <row r="9" spans="1:2" ht="30" customHeight="1">
      <c r="A9" s="6" t="s">
        <v>579</v>
      </c>
      <c r="B9" s="7">
        <v>310000</v>
      </c>
    </row>
    <row r="10" spans="1:2" ht="30" customHeight="1">
      <c r="A10" s="5" t="s">
        <v>580</v>
      </c>
      <c r="B10" s="5"/>
    </row>
    <row r="11" spans="1:2" ht="30" customHeight="1">
      <c r="A11" s="6" t="s">
        <v>581</v>
      </c>
      <c r="B11" s="7">
        <v>211000</v>
      </c>
    </row>
    <row r="12" spans="1:2" ht="30" customHeight="1">
      <c r="A12" s="6" t="s">
        <v>582</v>
      </c>
      <c r="B12" s="7">
        <v>95000</v>
      </c>
    </row>
    <row r="13" spans="1:2" ht="30" customHeight="1">
      <c r="A13" s="6" t="s">
        <v>583</v>
      </c>
      <c r="B13" s="7">
        <v>116000</v>
      </c>
    </row>
    <row r="14" spans="1:2" ht="30" customHeight="1">
      <c r="A14" s="6" t="s">
        <v>584</v>
      </c>
      <c r="B14" s="7">
        <v>911300</v>
      </c>
    </row>
    <row r="15" spans="1:2" ht="30" customHeight="1">
      <c r="A15" s="6" t="s">
        <v>585</v>
      </c>
      <c r="B15" s="7">
        <v>908754</v>
      </c>
    </row>
  </sheetData>
  <sheetProtection/>
  <mergeCells count="3">
    <mergeCell ref="A1:B1"/>
    <mergeCell ref="A4:B4"/>
    <mergeCell ref="A10:B10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1"/>
  <sheetViews>
    <sheetView showZeros="0" zoomScaleSheetLayoutView="100" workbookViewId="0" topLeftCell="A1">
      <selection activeCell="I17" sqref="I17"/>
    </sheetView>
  </sheetViews>
  <sheetFormatPr defaultColWidth="9.00390625" defaultRowHeight="13.5"/>
  <cols>
    <col min="1" max="1" width="30.125" style="197" customWidth="1"/>
    <col min="2" max="2" width="16.75390625" style="198" customWidth="1"/>
    <col min="3" max="3" width="16.75390625" style="197" customWidth="1"/>
    <col min="4" max="4" width="16.75390625" style="195" customWidth="1"/>
    <col min="5" max="5" width="10.25390625" style="195" customWidth="1"/>
    <col min="6" max="253" width="9.00390625" style="195" customWidth="1"/>
    <col min="254" max="16384" width="9.00390625" style="199" customWidth="1"/>
  </cols>
  <sheetData>
    <row r="1" spans="1:5" s="194" customFormat="1" ht="48.75" customHeight="1">
      <c r="A1" s="2" t="s">
        <v>586</v>
      </c>
      <c r="B1" s="2"/>
      <c r="C1" s="2"/>
      <c r="D1" s="2"/>
      <c r="E1" s="200"/>
    </row>
    <row r="2" spans="1:256" s="195" customFormat="1" ht="21" customHeight="1">
      <c r="A2" s="201"/>
      <c r="B2" s="202"/>
      <c r="C2" s="203"/>
      <c r="D2" s="203" t="s">
        <v>1</v>
      </c>
      <c r="IT2" s="199"/>
      <c r="IU2" s="199"/>
      <c r="IV2" s="199"/>
    </row>
    <row r="3" spans="1:256" s="195" customFormat="1" ht="47.25" customHeight="1">
      <c r="A3" s="23" t="s">
        <v>2</v>
      </c>
      <c r="B3" s="23" t="s">
        <v>587</v>
      </c>
      <c r="C3" s="25" t="s">
        <v>482</v>
      </c>
      <c r="D3" s="204" t="s">
        <v>7</v>
      </c>
      <c r="IT3" s="199"/>
      <c r="IU3" s="199"/>
      <c r="IV3" s="199"/>
    </row>
    <row r="4" spans="1:4" s="196" customFormat="1" ht="28.5" customHeight="1">
      <c r="A4" s="23" t="s">
        <v>8</v>
      </c>
      <c r="B4" s="205">
        <f>B5+B12</f>
        <v>1930000</v>
      </c>
      <c r="C4" s="205">
        <f>C5+C12</f>
        <v>1756701.18</v>
      </c>
      <c r="D4" s="124">
        <f aca="true" t="shared" si="0" ref="D4:D20">IF(C4=0,"",B4/C4*100)</f>
        <v>109.87</v>
      </c>
    </row>
    <row r="5" spans="1:4" s="196" customFormat="1" ht="28.5" customHeight="1">
      <c r="A5" s="206" t="s">
        <v>9</v>
      </c>
      <c r="B5" s="30">
        <f>SUM(B6:B11)</f>
        <v>1829000</v>
      </c>
      <c r="C5" s="30">
        <f>SUM(C6:C11)</f>
        <v>1654727.31</v>
      </c>
      <c r="D5" s="30">
        <f t="shared" si="0"/>
        <v>110.53</v>
      </c>
    </row>
    <row r="6" spans="1:256" s="195" customFormat="1" ht="28.5" customHeight="1">
      <c r="A6" s="207" t="s">
        <v>10</v>
      </c>
      <c r="B6" s="38">
        <v>686500</v>
      </c>
      <c r="C6" s="38">
        <f>'[1]分部门累计'!$B$8</f>
        <v>648910.29</v>
      </c>
      <c r="D6" s="38">
        <f t="shared" si="0"/>
        <v>105.79</v>
      </c>
      <c r="IT6" s="199"/>
      <c r="IU6" s="199"/>
      <c r="IV6" s="199"/>
    </row>
    <row r="7" spans="1:256" s="195" customFormat="1" ht="28.5" customHeight="1">
      <c r="A7" s="207" t="s">
        <v>11</v>
      </c>
      <c r="B7" s="38">
        <v>0</v>
      </c>
      <c r="C7" s="38">
        <f>'[1]分部门累计'!$B$10</f>
        <v>441.18</v>
      </c>
      <c r="D7" s="38">
        <f t="shared" si="0"/>
        <v>0</v>
      </c>
      <c r="IT7" s="199"/>
      <c r="IU7" s="199"/>
      <c r="IV7" s="199"/>
    </row>
    <row r="8" spans="1:256" s="195" customFormat="1" ht="28.5" customHeight="1">
      <c r="A8" s="207" t="s">
        <v>12</v>
      </c>
      <c r="B8" s="38">
        <v>453400</v>
      </c>
      <c r="C8" s="38">
        <f>'[1]分部门累计'!$B$11</f>
        <v>399940.21</v>
      </c>
      <c r="D8" s="38">
        <f t="shared" si="0"/>
        <v>113.37</v>
      </c>
      <c r="IT8" s="199"/>
      <c r="IU8" s="199"/>
      <c r="IV8" s="199"/>
    </row>
    <row r="9" spans="1:256" s="195" customFormat="1" ht="28.5" customHeight="1">
      <c r="A9" s="207" t="s">
        <v>13</v>
      </c>
      <c r="B9" s="38">
        <v>329000</v>
      </c>
      <c r="C9" s="38">
        <f>'[1]分部门累计'!$B$12</f>
        <v>297660</v>
      </c>
      <c r="D9" s="38">
        <f t="shared" si="0"/>
        <v>110.53</v>
      </c>
      <c r="IT9" s="199"/>
      <c r="IU9" s="199"/>
      <c r="IV9" s="199"/>
    </row>
    <row r="10" spans="1:256" s="195" customFormat="1" ht="28.5" customHeight="1">
      <c r="A10" s="207" t="s">
        <v>14</v>
      </c>
      <c r="B10" s="38">
        <v>100000</v>
      </c>
      <c r="C10" s="38">
        <f>'[1]分部门累计'!$B$13</f>
        <v>100919.59</v>
      </c>
      <c r="D10" s="38">
        <f t="shared" si="0"/>
        <v>99.09</v>
      </c>
      <c r="IT10" s="199"/>
      <c r="IU10" s="199"/>
      <c r="IV10" s="199"/>
    </row>
    <row r="11" spans="1:256" s="195" customFormat="1" ht="28.5" customHeight="1">
      <c r="A11" s="207" t="s">
        <v>15</v>
      </c>
      <c r="B11" s="38">
        <v>260100</v>
      </c>
      <c r="C11" s="38">
        <f>'[1]分部门累计'!$B$14</f>
        <v>206856.04</v>
      </c>
      <c r="D11" s="38">
        <f t="shared" si="0"/>
        <v>125.74</v>
      </c>
      <c r="E11" s="208"/>
      <c r="IT11" s="199"/>
      <c r="IU11" s="199"/>
      <c r="IV11" s="199"/>
    </row>
    <row r="12" spans="1:4" s="196" customFormat="1" ht="28.5" customHeight="1">
      <c r="A12" s="206" t="s">
        <v>16</v>
      </c>
      <c r="B12" s="30">
        <f>SUM(B18:B20,B13)</f>
        <v>101000</v>
      </c>
      <c r="C12" s="30">
        <f>SUM(C18:C20,C13)</f>
        <v>101973.87</v>
      </c>
      <c r="D12" s="30">
        <f t="shared" si="0"/>
        <v>99.04</v>
      </c>
    </row>
    <row r="13" spans="1:256" s="195" customFormat="1" ht="28.5" customHeight="1">
      <c r="A13" s="207" t="s">
        <v>17</v>
      </c>
      <c r="B13" s="38">
        <v>69000</v>
      </c>
      <c r="C13" s="38">
        <f>'[1]分部门累计'!$B$22</f>
        <v>68673.61</v>
      </c>
      <c r="D13" s="38">
        <f t="shared" si="0"/>
        <v>100.48</v>
      </c>
      <c r="IT13" s="199"/>
      <c r="IU13" s="199"/>
      <c r="IV13" s="199"/>
    </row>
    <row r="14" spans="1:256" s="195" customFormat="1" ht="28.5" customHeight="1">
      <c r="A14" s="207" t="s">
        <v>18</v>
      </c>
      <c r="B14" s="38">
        <v>32000</v>
      </c>
      <c r="C14" s="38">
        <f>'[1]分级次累计收入'!$B$23</f>
        <v>31894.37</v>
      </c>
      <c r="D14" s="38">
        <f t="shared" si="0"/>
        <v>100.33</v>
      </c>
      <c r="IT14" s="199"/>
      <c r="IU14" s="199"/>
      <c r="IV14" s="199"/>
    </row>
    <row r="15" spans="1:256" s="195" customFormat="1" ht="28.5" customHeight="1">
      <c r="A15" s="207" t="s">
        <v>19</v>
      </c>
      <c r="B15" s="38">
        <v>22000</v>
      </c>
      <c r="C15" s="38">
        <f>'[1]分级次累计收入'!$B$24</f>
        <v>21270.5</v>
      </c>
      <c r="D15" s="38">
        <f t="shared" si="0"/>
        <v>103.43</v>
      </c>
      <c r="IT15" s="199"/>
      <c r="IU15" s="199"/>
      <c r="IV15" s="199"/>
    </row>
    <row r="16" spans="1:256" s="195" customFormat="1" ht="28.5" customHeight="1">
      <c r="A16" s="207" t="s">
        <v>20</v>
      </c>
      <c r="B16" s="38">
        <v>15000</v>
      </c>
      <c r="C16" s="38">
        <f>'[1]分级次累计收入'!$B$26</f>
        <v>15503.36</v>
      </c>
      <c r="D16" s="38">
        <f t="shared" si="0"/>
        <v>96.75</v>
      </c>
      <c r="IT16" s="199"/>
      <c r="IU16" s="199"/>
      <c r="IV16" s="199"/>
    </row>
    <row r="17" spans="1:256" s="195" customFormat="1" ht="28.5" customHeight="1">
      <c r="A17" s="207" t="s">
        <v>22</v>
      </c>
      <c r="B17" s="38"/>
      <c r="C17" s="38">
        <f>'[1]分级次累计收入'!$B$25</f>
        <v>5.39</v>
      </c>
      <c r="D17" s="38">
        <f t="shared" si="0"/>
        <v>0</v>
      </c>
      <c r="IT17" s="199"/>
      <c r="IU17" s="199"/>
      <c r="IV17" s="199"/>
    </row>
    <row r="18" spans="1:256" s="195" customFormat="1" ht="28.5" customHeight="1">
      <c r="A18" s="207" t="s">
        <v>23</v>
      </c>
      <c r="B18" s="38">
        <v>12000</v>
      </c>
      <c r="C18" s="38">
        <f>'[1]分级次累计收入'!$B$28</f>
        <v>12586.94</v>
      </c>
      <c r="D18" s="38">
        <f t="shared" si="0"/>
        <v>95.34</v>
      </c>
      <c r="IT18" s="199"/>
      <c r="IU18" s="199"/>
      <c r="IV18" s="199"/>
    </row>
    <row r="19" spans="1:256" s="195" customFormat="1" ht="28.5" customHeight="1">
      <c r="A19" s="62" t="s">
        <v>24</v>
      </c>
      <c r="B19" s="38">
        <v>10000</v>
      </c>
      <c r="C19" s="38">
        <f>'[1]分级次累计收入'!$B$29</f>
        <v>9865.2</v>
      </c>
      <c r="D19" s="38">
        <f t="shared" si="0"/>
        <v>101.37</v>
      </c>
      <c r="IT19" s="199"/>
      <c r="IU19" s="199"/>
      <c r="IV19" s="199"/>
    </row>
    <row r="20" spans="1:256" s="195" customFormat="1" ht="28.5" customHeight="1">
      <c r="A20" s="207" t="s">
        <v>25</v>
      </c>
      <c r="B20" s="38">
        <v>10000</v>
      </c>
      <c r="C20" s="38">
        <f>'[1]分级次累计收入'!$B$27</f>
        <v>10848.12</v>
      </c>
      <c r="D20" s="38">
        <f t="shared" si="0"/>
        <v>92.18</v>
      </c>
      <c r="IT20" s="199"/>
      <c r="IU20" s="199"/>
      <c r="IV20" s="199"/>
    </row>
    <row r="21" spans="1:256" s="195" customFormat="1" ht="45" customHeight="1">
      <c r="A21" s="139"/>
      <c r="B21" s="139"/>
      <c r="C21" s="139"/>
      <c r="D21" s="139"/>
      <c r="E21" s="209"/>
      <c r="IT21" s="199"/>
      <c r="IU21" s="199"/>
      <c r="IV21" s="199"/>
    </row>
  </sheetData>
  <sheetProtection/>
  <mergeCells count="2">
    <mergeCell ref="A1:D1"/>
    <mergeCell ref="A21:D21"/>
  </mergeCells>
  <printOptions horizontalCentered="1"/>
  <pageMargins left="0.7513888888888889" right="0.6298611111111111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78"/>
  <sheetViews>
    <sheetView showZeros="0" zoomScaleSheetLayoutView="100" workbookViewId="0" topLeftCell="A105">
      <selection activeCell="K116" sqref="K116"/>
    </sheetView>
  </sheetViews>
  <sheetFormatPr defaultColWidth="9.00390625" defaultRowHeight="18.75" customHeight="1"/>
  <cols>
    <col min="1" max="1" width="9.25390625" style="161" customWidth="1"/>
    <col min="2" max="2" width="35.625" style="108" customWidth="1"/>
    <col min="3" max="4" width="13.50390625" style="184" customWidth="1"/>
    <col min="5" max="5" width="13.50390625" style="185" customWidth="1"/>
    <col min="6" max="7" width="9.00390625" style="157" hidden="1" customWidth="1"/>
    <col min="8" max="8" width="24.00390625" style="157" hidden="1" customWidth="1"/>
    <col min="9" max="9" width="11.125" style="157" hidden="1" customWidth="1"/>
    <col min="10" max="10" width="9.00390625" style="157" hidden="1" customWidth="1"/>
    <col min="11" max="208" width="9.00390625" style="157" customWidth="1"/>
    <col min="209" max="253" width="9.00390625" style="160" customWidth="1"/>
  </cols>
  <sheetData>
    <row r="1" spans="1:253" s="157" customFormat="1" ht="18.75" customHeight="1">
      <c r="A1" s="111" t="s">
        <v>588</v>
      </c>
      <c r="B1" s="111"/>
      <c r="C1" s="111"/>
      <c r="D1" s="111"/>
      <c r="E1" s="111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</row>
    <row r="2" spans="1:253" s="157" customFormat="1" ht="18.75" customHeight="1">
      <c r="A2" s="111"/>
      <c r="B2" s="111"/>
      <c r="C2" s="111"/>
      <c r="D2" s="111"/>
      <c r="E2" s="111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</row>
    <row r="3" spans="1:253" s="157" customFormat="1" ht="18.75" customHeight="1">
      <c r="A3" s="113"/>
      <c r="B3" s="113"/>
      <c r="C3" s="186"/>
      <c r="D3" s="186"/>
      <c r="E3" s="187" t="s">
        <v>1</v>
      </c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</row>
    <row r="4" spans="1:253" s="157" customFormat="1" ht="15" customHeight="1">
      <c r="A4" s="25" t="s">
        <v>28</v>
      </c>
      <c r="B4" s="188" t="s">
        <v>29</v>
      </c>
      <c r="C4" s="188" t="s">
        <v>30</v>
      </c>
      <c r="D4" s="188"/>
      <c r="E4" s="188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</row>
    <row r="5" spans="1:253" s="157" customFormat="1" ht="13.5">
      <c r="A5" s="25"/>
      <c r="B5" s="188"/>
      <c r="C5" s="25" t="s">
        <v>589</v>
      </c>
      <c r="D5" s="25" t="s">
        <v>482</v>
      </c>
      <c r="E5" s="189" t="s">
        <v>34</v>
      </c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</row>
    <row r="6" spans="1:253" s="157" customFormat="1" ht="13.5" customHeight="1">
      <c r="A6" s="121"/>
      <c r="B6" s="117" t="s">
        <v>35</v>
      </c>
      <c r="C6" s="169">
        <f>C7+C372+C377</f>
        <v>1284397.96</v>
      </c>
      <c r="D6" s="169">
        <f>D7+D372+D377</f>
        <v>1269801.35</v>
      </c>
      <c r="E6" s="124">
        <f aca="true" t="shared" si="0" ref="E6:E69">IF(D6=0,"",C6/D6*100)</f>
        <v>101.15</v>
      </c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</row>
    <row r="7" spans="1:9" s="158" customFormat="1" ht="13.5" customHeight="1">
      <c r="A7" s="190"/>
      <c r="B7" s="125" t="s">
        <v>36</v>
      </c>
      <c r="C7" s="169">
        <f>'[7]一般公共预算'!$C$6</f>
        <v>1044305.2</v>
      </c>
      <c r="D7" s="169">
        <v>898406.36</v>
      </c>
      <c r="E7" s="169">
        <f t="shared" si="0"/>
        <v>116.24</v>
      </c>
      <c r="G7" s="191"/>
      <c r="H7" s="191" t="s">
        <v>488</v>
      </c>
      <c r="I7" s="191">
        <v>1046813.589816</v>
      </c>
    </row>
    <row r="8" spans="1:10" s="158" customFormat="1" ht="13.5" customHeight="1">
      <c r="A8" s="171">
        <v>201</v>
      </c>
      <c r="B8" s="172" t="s">
        <v>37</v>
      </c>
      <c r="C8" s="169">
        <f>VLOOKUP(A8,'[7]一般公共预算'!$A$6:$C$384,3,FALSE)</f>
        <v>90025.35</v>
      </c>
      <c r="D8" s="169">
        <v>81442.11</v>
      </c>
      <c r="E8" s="124">
        <f t="shared" si="0"/>
        <v>110.54</v>
      </c>
      <c r="G8" s="191">
        <v>201</v>
      </c>
      <c r="H8" s="191" t="s">
        <v>37</v>
      </c>
      <c r="I8" s="191">
        <v>90139.283458</v>
      </c>
      <c r="J8" s="158">
        <f>A8-G8</f>
        <v>0</v>
      </c>
    </row>
    <row r="9" spans="1:253" s="157" customFormat="1" ht="13.5" customHeight="1">
      <c r="A9" s="138">
        <v>20101</v>
      </c>
      <c r="B9" s="173" t="s">
        <v>38</v>
      </c>
      <c r="C9" s="174">
        <f>VLOOKUP(A9,'[7]一般公共预算'!$A$6:$C$384,3,FALSE)</f>
        <v>2403.25</v>
      </c>
      <c r="D9" s="174">
        <v>2023.37</v>
      </c>
      <c r="E9" s="192">
        <f t="shared" si="0"/>
        <v>118.77</v>
      </c>
      <c r="G9" s="191">
        <v>20101</v>
      </c>
      <c r="H9" s="191" t="s">
        <v>590</v>
      </c>
      <c r="I9" s="191">
        <v>2403.2517</v>
      </c>
      <c r="J9" s="158">
        <f aca="true" t="shared" si="1" ref="J9:J39">A9-G9</f>
        <v>0</v>
      </c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</row>
    <row r="10" spans="1:253" s="157" customFormat="1" ht="13.5" customHeight="1">
      <c r="A10" s="138">
        <v>2010101</v>
      </c>
      <c r="B10" s="173" t="s">
        <v>39</v>
      </c>
      <c r="C10" s="174">
        <f>VLOOKUP(A10,'[7]一般公共预算'!$A$6:$C$384,3,FALSE)</f>
        <v>1340.02</v>
      </c>
      <c r="D10" s="174">
        <v>1209.93</v>
      </c>
      <c r="E10" s="192">
        <f t="shared" si="0"/>
        <v>110.75</v>
      </c>
      <c r="G10" s="191">
        <v>2010101</v>
      </c>
      <c r="H10" s="191" t="s">
        <v>591</v>
      </c>
      <c r="I10" s="191">
        <v>1340.0217</v>
      </c>
      <c r="J10" s="158">
        <f t="shared" si="1"/>
        <v>0</v>
      </c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</row>
    <row r="11" spans="1:253" s="157" customFormat="1" ht="13.5" customHeight="1">
      <c r="A11" s="138">
        <v>2010102</v>
      </c>
      <c r="B11" s="173" t="s">
        <v>40</v>
      </c>
      <c r="C11" s="174">
        <f>VLOOKUP(A11,'[7]一般公共预算'!$A$6:$C$384,3,FALSE)</f>
        <v>665</v>
      </c>
      <c r="D11" s="174">
        <v>405.91</v>
      </c>
      <c r="E11" s="192">
        <f t="shared" si="0"/>
        <v>163.83</v>
      </c>
      <c r="G11" s="191">
        <v>2010102</v>
      </c>
      <c r="H11" s="191" t="s">
        <v>592</v>
      </c>
      <c r="I11" s="191">
        <v>665</v>
      </c>
      <c r="J11" s="158">
        <f t="shared" si="1"/>
        <v>0</v>
      </c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</row>
    <row r="12" spans="1:253" s="157" customFormat="1" ht="13.5" customHeight="1">
      <c r="A12" s="138">
        <v>2010104</v>
      </c>
      <c r="B12" s="173" t="s">
        <v>41</v>
      </c>
      <c r="C12" s="174">
        <f>VLOOKUP(A12,'[7]一般公共预算'!$A$6:$C$384,3,FALSE)</f>
        <v>192.5</v>
      </c>
      <c r="D12" s="174">
        <v>162.29</v>
      </c>
      <c r="E12" s="192">
        <f t="shared" si="0"/>
        <v>118.61</v>
      </c>
      <c r="G12" s="191">
        <v>2010104</v>
      </c>
      <c r="H12" s="191" t="s">
        <v>593</v>
      </c>
      <c r="I12" s="191">
        <v>192.5</v>
      </c>
      <c r="J12" s="158">
        <f t="shared" si="1"/>
        <v>0</v>
      </c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  <c r="IS12" s="160"/>
    </row>
    <row r="13" spans="1:253" s="157" customFormat="1" ht="13.5" customHeight="1">
      <c r="A13" s="138">
        <v>2010107</v>
      </c>
      <c r="B13" s="173" t="s">
        <v>42</v>
      </c>
      <c r="C13" s="174">
        <f>VLOOKUP(A13,'[7]一般公共预算'!$A$6:$C$384,3,FALSE)</f>
        <v>205.73</v>
      </c>
      <c r="D13" s="174">
        <v>245.24</v>
      </c>
      <c r="E13" s="192">
        <f t="shared" si="0"/>
        <v>83.89</v>
      </c>
      <c r="G13" s="191">
        <v>2010107</v>
      </c>
      <c r="H13" s="191" t="s">
        <v>594</v>
      </c>
      <c r="I13" s="191">
        <v>205.73</v>
      </c>
      <c r="J13" s="158">
        <f t="shared" si="1"/>
        <v>0</v>
      </c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  <c r="IS13" s="160"/>
    </row>
    <row r="14" spans="1:253" s="157" customFormat="1" ht="13.5" customHeight="1">
      <c r="A14" s="138">
        <v>20102</v>
      </c>
      <c r="B14" s="173" t="s">
        <v>43</v>
      </c>
      <c r="C14" s="174">
        <f>VLOOKUP(A14,'[7]一般公共预算'!$A$6:$C$384,3,FALSE)</f>
        <v>1743.58</v>
      </c>
      <c r="D14" s="174">
        <v>1390.55</v>
      </c>
      <c r="E14" s="192">
        <f t="shared" si="0"/>
        <v>125.39</v>
      </c>
      <c r="G14" s="191">
        <v>20102</v>
      </c>
      <c r="H14" s="191" t="s">
        <v>595</v>
      </c>
      <c r="I14" s="191">
        <v>1743.5849</v>
      </c>
      <c r="J14" s="158">
        <f t="shared" si="1"/>
        <v>0</v>
      </c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</row>
    <row r="15" spans="1:253" s="157" customFormat="1" ht="13.5" customHeight="1">
      <c r="A15" s="138">
        <v>2010201</v>
      </c>
      <c r="B15" s="173" t="s">
        <v>39</v>
      </c>
      <c r="C15" s="174">
        <f>VLOOKUP(A15,'[7]一般公共预算'!$A$6:$C$384,3,FALSE)</f>
        <v>1079.93</v>
      </c>
      <c r="D15" s="174">
        <v>1021.48</v>
      </c>
      <c r="E15" s="192">
        <f t="shared" si="0"/>
        <v>105.72</v>
      </c>
      <c r="G15" s="191">
        <v>2010201</v>
      </c>
      <c r="H15" s="191" t="s">
        <v>591</v>
      </c>
      <c r="I15" s="191">
        <v>1079.9289</v>
      </c>
      <c r="J15" s="158">
        <f t="shared" si="1"/>
        <v>0</v>
      </c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  <c r="IS15" s="160"/>
    </row>
    <row r="16" spans="1:253" s="157" customFormat="1" ht="13.5" customHeight="1">
      <c r="A16" s="138">
        <v>2010202</v>
      </c>
      <c r="B16" s="173" t="s">
        <v>40</v>
      </c>
      <c r="C16" s="174">
        <f>VLOOKUP(A16,'[7]一般公共预算'!$A$6:$C$384,3,FALSE)</f>
        <v>133.7</v>
      </c>
      <c r="D16" s="174">
        <v>69.99</v>
      </c>
      <c r="E16" s="192">
        <f t="shared" si="0"/>
        <v>191.03</v>
      </c>
      <c r="G16" s="191">
        <v>2010202</v>
      </c>
      <c r="H16" s="191" t="s">
        <v>592</v>
      </c>
      <c r="I16" s="191">
        <v>133.7</v>
      </c>
      <c r="J16" s="158">
        <f t="shared" si="1"/>
        <v>0</v>
      </c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  <c r="IS16" s="160"/>
    </row>
    <row r="17" spans="1:253" s="157" customFormat="1" ht="13.5" customHeight="1">
      <c r="A17" s="138">
        <v>2010204</v>
      </c>
      <c r="B17" s="173" t="s">
        <v>44</v>
      </c>
      <c r="C17" s="174">
        <f>VLOOKUP(A17,'[7]一般公共预算'!$A$6:$C$384,3,FALSE)</f>
        <v>192.5</v>
      </c>
      <c r="D17" s="174">
        <v>113.33</v>
      </c>
      <c r="E17" s="192">
        <f t="shared" si="0"/>
        <v>169.86</v>
      </c>
      <c r="G17" s="191">
        <v>2010204</v>
      </c>
      <c r="H17" s="191" t="s">
        <v>596</v>
      </c>
      <c r="I17" s="191">
        <v>192.5</v>
      </c>
      <c r="J17" s="158">
        <f t="shared" si="1"/>
        <v>0</v>
      </c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  <c r="IS17" s="160"/>
    </row>
    <row r="18" spans="1:253" s="157" customFormat="1" ht="13.5" customHeight="1">
      <c r="A18" s="138">
        <v>2010206</v>
      </c>
      <c r="B18" s="173" t="s">
        <v>45</v>
      </c>
      <c r="C18" s="174">
        <f>VLOOKUP(A18,'[7]一般公共预算'!$A$6:$C$384,3,FALSE)</f>
        <v>167.2</v>
      </c>
      <c r="D18" s="174">
        <v>107.02</v>
      </c>
      <c r="E18" s="192">
        <f t="shared" si="0"/>
        <v>156.23</v>
      </c>
      <c r="G18" s="191">
        <v>2010206</v>
      </c>
      <c r="H18" s="191" t="s">
        <v>597</v>
      </c>
      <c r="I18" s="191">
        <v>167.2</v>
      </c>
      <c r="J18" s="158">
        <f t="shared" si="1"/>
        <v>0</v>
      </c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  <c r="IS18" s="160"/>
    </row>
    <row r="19" spans="1:253" s="157" customFormat="1" ht="13.5" customHeight="1">
      <c r="A19" s="138">
        <v>2010250</v>
      </c>
      <c r="B19" s="173" t="s">
        <v>46</v>
      </c>
      <c r="C19" s="174">
        <f>VLOOKUP(A19,'[7]一般公共预算'!$A$6:$C$384,3,FALSE)</f>
        <v>170.26</v>
      </c>
      <c r="D19" s="174">
        <v>78.74</v>
      </c>
      <c r="E19" s="192">
        <f t="shared" si="0"/>
        <v>216.23</v>
      </c>
      <c r="G19" s="191">
        <v>2010250</v>
      </c>
      <c r="H19" s="191" t="s">
        <v>598</v>
      </c>
      <c r="I19" s="191">
        <v>170.256</v>
      </c>
      <c r="J19" s="158">
        <f t="shared" si="1"/>
        <v>0</v>
      </c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  <c r="IS19" s="160"/>
    </row>
    <row r="20" spans="1:253" s="157" customFormat="1" ht="13.5" customHeight="1">
      <c r="A20" s="138">
        <v>20103</v>
      </c>
      <c r="B20" s="173" t="s">
        <v>47</v>
      </c>
      <c r="C20" s="174">
        <f>VLOOKUP(A20,'[7]一般公共预算'!$A$6:$C$384,3,FALSE)</f>
        <v>39386.97</v>
      </c>
      <c r="D20" s="174">
        <v>34086.02</v>
      </c>
      <c r="E20" s="192">
        <f t="shared" si="0"/>
        <v>115.55</v>
      </c>
      <c r="G20" s="191">
        <v>20103</v>
      </c>
      <c r="H20" s="191" t="s">
        <v>599</v>
      </c>
      <c r="I20" s="191">
        <v>39501.304158</v>
      </c>
      <c r="J20" s="158">
        <f t="shared" si="1"/>
        <v>0</v>
      </c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  <c r="IS20" s="160"/>
    </row>
    <row r="21" spans="1:253" s="157" customFormat="1" ht="13.5" customHeight="1">
      <c r="A21" s="138">
        <v>2010301</v>
      </c>
      <c r="B21" s="173" t="s">
        <v>39</v>
      </c>
      <c r="C21" s="174">
        <f>VLOOKUP(A21,'[7]一般公共预算'!$A$6:$C$384,3,FALSE)</f>
        <v>17205.47</v>
      </c>
      <c r="D21" s="174">
        <v>16488.11</v>
      </c>
      <c r="E21" s="192">
        <f t="shared" si="0"/>
        <v>104.35</v>
      </c>
      <c r="G21" s="191">
        <v>2010301</v>
      </c>
      <c r="H21" s="191" t="s">
        <v>591</v>
      </c>
      <c r="I21" s="191">
        <v>17205.4691</v>
      </c>
      <c r="J21" s="158">
        <f t="shared" si="1"/>
        <v>0</v>
      </c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  <c r="IK21" s="160"/>
      <c r="IL21" s="160"/>
      <c r="IM21" s="160"/>
      <c r="IN21" s="160"/>
      <c r="IO21" s="160"/>
      <c r="IP21" s="160"/>
      <c r="IQ21" s="160"/>
      <c r="IR21" s="160"/>
      <c r="IS21" s="160"/>
    </row>
    <row r="22" spans="1:251" s="183" customFormat="1" ht="13.5" customHeight="1">
      <c r="A22" s="138">
        <v>2010302</v>
      </c>
      <c r="B22" s="173" t="s">
        <v>40</v>
      </c>
      <c r="C22" s="174">
        <f>VLOOKUP(A22,'[7]一般公共预算'!$A$6:$C$384,3,FALSE)</f>
        <v>7856.4</v>
      </c>
      <c r="D22" s="174">
        <v>5898.82</v>
      </c>
      <c r="E22" s="192">
        <f t="shared" si="0"/>
        <v>133.19</v>
      </c>
      <c r="F22" s="157"/>
      <c r="G22" s="191">
        <v>2010302</v>
      </c>
      <c r="H22" s="191" t="s">
        <v>592</v>
      </c>
      <c r="I22" s="191">
        <v>7970.7341</v>
      </c>
      <c r="J22" s="158">
        <f t="shared" si="1"/>
        <v>0</v>
      </c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</row>
    <row r="23" spans="1:253" s="157" customFormat="1" ht="13.5" customHeight="1">
      <c r="A23" s="138">
        <v>2010303</v>
      </c>
      <c r="B23" s="173" t="s">
        <v>48</v>
      </c>
      <c r="C23" s="174">
        <f>VLOOKUP(A23,'[7]一般公共预算'!$A$6:$C$384,3,FALSE)</f>
        <v>3691.65</v>
      </c>
      <c r="D23" s="174">
        <v>3573.06</v>
      </c>
      <c r="E23" s="192">
        <f t="shared" si="0"/>
        <v>103.32</v>
      </c>
      <c r="G23" s="191">
        <v>2010303</v>
      </c>
      <c r="H23" s="191" t="s">
        <v>600</v>
      </c>
      <c r="I23" s="191">
        <v>3691.653058</v>
      </c>
      <c r="J23" s="158">
        <f t="shared" si="1"/>
        <v>0</v>
      </c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  <c r="IS23" s="160"/>
    </row>
    <row r="24" spans="1:253" s="157" customFormat="1" ht="13.5" customHeight="1">
      <c r="A24" s="138">
        <v>2010350</v>
      </c>
      <c r="B24" s="173" t="s">
        <v>46</v>
      </c>
      <c r="C24" s="174">
        <f>VLOOKUP(A24,'[7]一般公共预算'!$A$6:$C$384,3,FALSE)</f>
        <v>3613.79</v>
      </c>
      <c r="D24" s="174">
        <v>3280.72</v>
      </c>
      <c r="E24" s="192">
        <f t="shared" si="0"/>
        <v>110.15</v>
      </c>
      <c r="G24" s="191">
        <v>2010350</v>
      </c>
      <c r="H24" s="191" t="s">
        <v>598</v>
      </c>
      <c r="I24" s="191">
        <v>3613.7879</v>
      </c>
      <c r="J24" s="158">
        <f t="shared" si="1"/>
        <v>0</v>
      </c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  <c r="IS24" s="160"/>
    </row>
    <row r="25" spans="1:253" s="157" customFormat="1" ht="13.5" customHeight="1">
      <c r="A25" s="138">
        <v>2010399</v>
      </c>
      <c r="B25" s="173" t="s">
        <v>49</v>
      </c>
      <c r="C25" s="174">
        <f>VLOOKUP(A25,'[7]一般公共预算'!$A$6:$C$384,3,FALSE)</f>
        <v>7019.66</v>
      </c>
      <c r="D25" s="174">
        <v>4845.3</v>
      </c>
      <c r="E25" s="192">
        <f t="shared" si="0"/>
        <v>144.88</v>
      </c>
      <c r="G25" s="191">
        <v>2010399</v>
      </c>
      <c r="H25" s="191" t="s">
        <v>601</v>
      </c>
      <c r="I25" s="191">
        <v>7019.66</v>
      </c>
      <c r="J25" s="158">
        <f t="shared" si="1"/>
        <v>0</v>
      </c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  <c r="IS25" s="160"/>
    </row>
    <row r="26" spans="1:253" s="157" customFormat="1" ht="13.5" customHeight="1">
      <c r="A26" s="138">
        <v>20104</v>
      </c>
      <c r="B26" s="173" t="s">
        <v>50</v>
      </c>
      <c r="C26" s="174">
        <f>VLOOKUP(A26,'[7]一般公共预算'!$A$6:$C$384,3,FALSE)</f>
        <v>1615.13</v>
      </c>
      <c r="D26" s="174">
        <v>1745.48</v>
      </c>
      <c r="E26" s="192">
        <f t="shared" si="0"/>
        <v>92.53</v>
      </c>
      <c r="G26" s="191">
        <v>20104</v>
      </c>
      <c r="H26" s="191" t="s">
        <v>602</v>
      </c>
      <c r="I26" s="191">
        <v>1615.1279</v>
      </c>
      <c r="J26" s="158">
        <f t="shared" si="1"/>
        <v>0</v>
      </c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  <c r="IR26" s="160"/>
      <c r="IS26" s="160"/>
    </row>
    <row r="27" spans="1:253" s="157" customFormat="1" ht="13.5" customHeight="1">
      <c r="A27" s="138">
        <v>2010401</v>
      </c>
      <c r="B27" s="173" t="s">
        <v>39</v>
      </c>
      <c r="C27" s="174">
        <f>VLOOKUP(A27,'[7]一般公共预算'!$A$6:$C$384,3,FALSE)</f>
        <v>686.37</v>
      </c>
      <c r="D27" s="174">
        <v>723.24</v>
      </c>
      <c r="E27" s="192">
        <f t="shared" si="0"/>
        <v>94.9</v>
      </c>
      <c r="G27" s="191">
        <v>2010401</v>
      </c>
      <c r="H27" s="191" t="s">
        <v>591</v>
      </c>
      <c r="I27" s="191">
        <v>686.3695</v>
      </c>
      <c r="J27" s="158">
        <f t="shared" si="1"/>
        <v>0</v>
      </c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</row>
    <row r="28" spans="1:253" s="157" customFormat="1" ht="13.5" customHeight="1">
      <c r="A28" s="138">
        <v>2010402</v>
      </c>
      <c r="B28" s="173" t="s">
        <v>40</v>
      </c>
      <c r="C28" s="174">
        <f>VLOOKUP(A28,'[7]一般公共预算'!$A$6:$C$384,3,FALSE)</f>
        <v>297.78</v>
      </c>
      <c r="D28" s="174">
        <v>406.67</v>
      </c>
      <c r="E28" s="192">
        <f t="shared" si="0"/>
        <v>73.22</v>
      </c>
      <c r="G28" s="191">
        <v>2010402</v>
      </c>
      <c r="H28" s="191" t="s">
        <v>592</v>
      </c>
      <c r="I28" s="191">
        <v>297.782</v>
      </c>
      <c r="J28" s="158">
        <f t="shared" si="1"/>
        <v>0</v>
      </c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</row>
    <row r="29" spans="1:253" s="157" customFormat="1" ht="13.5" customHeight="1">
      <c r="A29" s="138">
        <v>2010450</v>
      </c>
      <c r="B29" s="173" t="s">
        <v>46</v>
      </c>
      <c r="C29" s="174">
        <f>VLOOKUP(A29,'[7]一般公共预算'!$A$6:$C$384,3,FALSE)</f>
        <v>630.98</v>
      </c>
      <c r="D29" s="174">
        <v>615.57</v>
      </c>
      <c r="E29" s="192">
        <f t="shared" si="0"/>
        <v>102.5</v>
      </c>
      <c r="G29" s="191">
        <v>2010450</v>
      </c>
      <c r="H29" s="191" t="s">
        <v>598</v>
      </c>
      <c r="I29" s="191">
        <v>630.9764</v>
      </c>
      <c r="J29" s="158">
        <f t="shared" si="1"/>
        <v>0</v>
      </c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</row>
    <row r="30" spans="1:253" s="157" customFormat="1" ht="13.5" customHeight="1">
      <c r="A30" s="193">
        <v>20105</v>
      </c>
      <c r="B30" s="173" t="s">
        <v>52</v>
      </c>
      <c r="C30" s="174">
        <f>VLOOKUP(A30,'[7]一般公共预算'!$A$6:$C$384,3,FALSE)</f>
        <v>1946.34</v>
      </c>
      <c r="D30" s="174">
        <v>2576.43</v>
      </c>
      <c r="E30" s="192">
        <f t="shared" si="0"/>
        <v>75.54</v>
      </c>
      <c r="G30" s="191">
        <v>20105</v>
      </c>
      <c r="H30" s="191" t="s">
        <v>603</v>
      </c>
      <c r="I30" s="191">
        <v>1946.3354</v>
      </c>
      <c r="J30" s="158">
        <f t="shared" si="1"/>
        <v>0</v>
      </c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</row>
    <row r="31" spans="1:253" s="157" customFormat="1" ht="13.5" customHeight="1">
      <c r="A31" s="138">
        <v>2010501</v>
      </c>
      <c r="B31" s="173" t="s">
        <v>39</v>
      </c>
      <c r="C31" s="174">
        <f>VLOOKUP(A31,'[7]一般公共预算'!$A$6:$C$384,3,FALSE)</f>
        <v>1094.93</v>
      </c>
      <c r="D31" s="174">
        <v>1044.61</v>
      </c>
      <c r="E31" s="192">
        <f t="shared" si="0"/>
        <v>104.82</v>
      </c>
      <c r="G31" s="191">
        <v>2010501</v>
      </c>
      <c r="H31" s="191" t="s">
        <v>591</v>
      </c>
      <c r="I31" s="191">
        <v>1094.9254</v>
      </c>
      <c r="J31" s="158">
        <f t="shared" si="1"/>
        <v>0</v>
      </c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</row>
    <row r="32" spans="1:253" s="157" customFormat="1" ht="13.5" customHeight="1">
      <c r="A32" s="138">
        <v>2010502</v>
      </c>
      <c r="B32" s="173" t="s">
        <v>40</v>
      </c>
      <c r="C32" s="174">
        <f>VLOOKUP(A32,'[7]一般公共预算'!$A$6:$C$384,3,FALSE)</f>
        <v>6</v>
      </c>
      <c r="D32" s="174">
        <v>19.93</v>
      </c>
      <c r="E32" s="192">
        <f t="shared" si="0"/>
        <v>30.11</v>
      </c>
      <c r="G32" s="191">
        <v>2010502</v>
      </c>
      <c r="H32" s="191" t="s">
        <v>592</v>
      </c>
      <c r="I32" s="191">
        <v>6</v>
      </c>
      <c r="J32" s="158">
        <f t="shared" si="1"/>
        <v>0</v>
      </c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</row>
    <row r="33" spans="1:253" s="157" customFormat="1" ht="13.5" customHeight="1">
      <c r="A33" s="138">
        <v>2010505</v>
      </c>
      <c r="B33" s="173" t="s">
        <v>53</v>
      </c>
      <c r="C33" s="174">
        <f>VLOOKUP(A33,'[7]一般公共预算'!$A$6:$C$384,3,FALSE)</f>
        <v>428.53</v>
      </c>
      <c r="D33" s="174">
        <v>353.32</v>
      </c>
      <c r="E33" s="192">
        <f t="shared" si="0"/>
        <v>121.29</v>
      </c>
      <c r="G33" s="191">
        <v>2010505</v>
      </c>
      <c r="H33" s="191" t="s">
        <v>604</v>
      </c>
      <c r="I33" s="191">
        <v>428.53</v>
      </c>
      <c r="J33" s="158">
        <f t="shared" si="1"/>
        <v>0</v>
      </c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</row>
    <row r="34" spans="1:253" s="157" customFormat="1" ht="13.5" customHeight="1">
      <c r="A34" s="138">
        <v>2010507</v>
      </c>
      <c r="B34" s="173" t="s">
        <v>54</v>
      </c>
      <c r="C34" s="174">
        <f>VLOOKUP(A34,'[7]一般公共预算'!$A$6:$C$384,3,FALSE)</f>
        <v>212.98</v>
      </c>
      <c r="D34" s="174">
        <v>825.41</v>
      </c>
      <c r="E34" s="192">
        <f t="shared" si="0"/>
        <v>25.8</v>
      </c>
      <c r="G34" s="191">
        <v>2010507</v>
      </c>
      <c r="H34" s="191" t="s">
        <v>605</v>
      </c>
      <c r="I34" s="191">
        <v>212.98</v>
      </c>
      <c r="J34" s="158">
        <f t="shared" si="1"/>
        <v>0</v>
      </c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  <c r="IR34" s="160"/>
      <c r="IS34" s="160"/>
    </row>
    <row r="35" spans="1:253" s="157" customFormat="1" ht="13.5" customHeight="1">
      <c r="A35" s="138">
        <v>2010508</v>
      </c>
      <c r="B35" s="173" t="s">
        <v>55</v>
      </c>
      <c r="C35" s="174">
        <f>VLOOKUP(A35,'[7]一般公共预算'!$A$6:$C$384,3,FALSE)</f>
        <v>95.8</v>
      </c>
      <c r="D35" s="174">
        <v>56.24</v>
      </c>
      <c r="E35" s="192">
        <f t="shared" si="0"/>
        <v>170.34</v>
      </c>
      <c r="G35" s="191">
        <v>2010508</v>
      </c>
      <c r="H35" s="191" t="s">
        <v>606</v>
      </c>
      <c r="I35" s="191">
        <v>95.8</v>
      </c>
      <c r="J35" s="158">
        <f t="shared" si="1"/>
        <v>0</v>
      </c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  <c r="IR35" s="160"/>
      <c r="IS35" s="160"/>
    </row>
    <row r="36" spans="1:253" s="157" customFormat="1" ht="13.5" customHeight="1">
      <c r="A36" s="138">
        <v>2010599</v>
      </c>
      <c r="B36" s="173" t="s">
        <v>56</v>
      </c>
      <c r="C36" s="174">
        <f>VLOOKUP(A36,'[7]一般公共预算'!$A$6:$C$384,3,FALSE)</f>
        <v>108.1</v>
      </c>
      <c r="D36" s="174">
        <v>276.92</v>
      </c>
      <c r="E36" s="192">
        <f t="shared" si="0"/>
        <v>39.04</v>
      </c>
      <c r="G36" s="191">
        <v>2010599</v>
      </c>
      <c r="H36" s="191" t="s">
        <v>607</v>
      </c>
      <c r="I36" s="191">
        <v>108.1</v>
      </c>
      <c r="J36" s="158">
        <f t="shared" si="1"/>
        <v>0</v>
      </c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 s="160"/>
      <c r="II36" s="160"/>
      <c r="IJ36" s="160"/>
      <c r="IK36" s="160"/>
      <c r="IL36" s="160"/>
      <c r="IM36" s="160"/>
      <c r="IN36" s="160"/>
      <c r="IO36" s="160"/>
      <c r="IP36" s="160"/>
      <c r="IQ36" s="160"/>
      <c r="IR36" s="160"/>
      <c r="IS36" s="160"/>
    </row>
    <row r="37" spans="1:253" s="157" customFormat="1" ht="13.5" customHeight="1">
      <c r="A37" s="138">
        <v>20106</v>
      </c>
      <c r="B37" s="173" t="s">
        <v>57</v>
      </c>
      <c r="C37" s="174">
        <f>VLOOKUP(A37,'[7]一般公共预算'!$A$6:$C$384,3,FALSE)</f>
        <v>3168.35</v>
      </c>
      <c r="D37" s="174">
        <v>3454.05</v>
      </c>
      <c r="E37" s="192">
        <f t="shared" si="0"/>
        <v>91.73</v>
      </c>
      <c r="G37" s="191">
        <v>20106</v>
      </c>
      <c r="H37" s="191" t="s">
        <v>608</v>
      </c>
      <c r="I37" s="191">
        <v>3168.3453</v>
      </c>
      <c r="J37" s="158">
        <f t="shared" si="1"/>
        <v>0</v>
      </c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  <c r="IN37" s="160"/>
      <c r="IO37" s="160"/>
      <c r="IP37" s="160"/>
      <c r="IQ37" s="160"/>
      <c r="IR37" s="160"/>
      <c r="IS37" s="160"/>
    </row>
    <row r="38" spans="1:253" s="157" customFormat="1" ht="13.5" customHeight="1">
      <c r="A38" s="138">
        <v>2010601</v>
      </c>
      <c r="B38" s="173" t="s">
        <v>39</v>
      </c>
      <c r="C38" s="174">
        <f>VLOOKUP(A38,'[7]一般公共预算'!$A$6:$C$384,3,FALSE)</f>
        <v>987.85</v>
      </c>
      <c r="D38" s="174">
        <v>1048.07</v>
      </c>
      <c r="E38" s="192">
        <f t="shared" si="0"/>
        <v>94.25</v>
      </c>
      <c r="G38" s="191">
        <v>2010601</v>
      </c>
      <c r="H38" s="191" t="s">
        <v>591</v>
      </c>
      <c r="I38" s="191">
        <v>987.8461</v>
      </c>
      <c r="J38" s="158">
        <f t="shared" si="1"/>
        <v>0</v>
      </c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</row>
    <row r="39" spans="1:253" s="157" customFormat="1" ht="13.5" customHeight="1">
      <c r="A39" s="193">
        <v>2010602</v>
      </c>
      <c r="B39" s="173" t="s">
        <v>40</v>
      </c>
      <c r="C39" s="174">
        <f>VLOOKUP(A39,'[7]一般公共预算'!$A$6:$C$384,3,FALSE)</f>
        <v>21.01</v>
      </c>
      <c r="D39" s="174">
        <v>5.04</v>
      </c>
      <c r="E39" s="192">
        <f t="shared" si="0"/>
        <v>416.87</v>
      </c>
      <c r="G39" s="191">
        <v>2010602</v>
      </c>
      <c r="H39" s="191" t="s">
        <v>592</v>
      </c>
      <c r="I39" s="191">
        <v>21.01</v>
      </c>
      <c r="J39" s="158">
        <f t="shared" si="1"/>
        <v>0</v>
      </c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  <c r="IR39" s="160"/>
      <c r="IS39" s="160"/>
    </row>
    <row r="40" spans="1:253" s="157" customFormat="1" ht="13.5" customHeight="1">
      <c r="A40" s="193">
        <v>2010605</v>
      </c>
      <c r="B40" s="173" t="s">
        <v>58</v>
      </c>
      <c r="C40" s="174">
        <f>VLOOKUP(A40,'[7]一般公共预算'!$A$6:$C$384,3,FALSE)</f>
        <v>20</v>
      </c>
      <c r="D40" s="174">
        <v>20</v>
      </c>
      <c r="E40" s="192">
        <f t="shared" si="0"/>
        <v>100</v>
      </c>
      <c r="G40" s="191">
        <v>2010605</v>
      </c>
      <c r="H40" s="191" t="s">
        <v>609</v>
      </c>
      <c r="I40" s="191">
        <v>20</v>
      </c>
      <c r="J40" s="158">
        <f aca="true" t="shared" si="2" ref="J40:J58">A40-G40</f>
        <v>0</v>
      </c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</row>
    <row r="41" spans="1:253" s="157" customFormat="1" ht="13.5" customHeight="1">
      <c r="A41" s="138">
        <v>2010607</v>
      </c>
      <c r="B41" s="173" t="s">
        <v>59</v>
      </c>
      <c r="C41" s="174"/>
      <c r="D41" s="174">
        <v>182.31</v>
      </c>
      <c r="E41" s="192">
        <f t="shared" si="0"/>
        <v>0</v>
      </c>
      <c r="G41" s="191"/>
      <c r="H41" s="191"/>
      <c r="I41" s="191"/>
      <c r="J41" s="158">
        <f t="shared" si="2"/>
        <v>2010607</v>
      </c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  <c r="IR41" s="160"/>
      <c r="IS41" s="160"/>
    </row>
    <row r="42" spans="1:253" s="157" customFormat="1" ht="13.5" customHeight="1">
      <c r="A42" s="138">
        <v>2010608</v>
      </c>
      <c r="B42" s="173" t="s">
        <v>60</v>
      </c>
      <c r="C42" s="174">
        <f>VLOOKUP(A42,'[7]一般公共预算'!$A$6:$C$384,3,FALSE)</f>
        <v>325</v>
      </c>
      <c r="D42" s="174">
        <v>445</v>
      </c>
      <c r="E42" s="192">
        <f t="shared" si="0"/>
        <v>73.03</v>
      </c>
      <c r="G42" s="191">
        <v>2010608</v>
      </c>
      <c r="H42" s="191" t="s">
        <v>610</v>
      </c>
      <c r="I42" s="191">
        <v>325</v>
      </c>
      <c r="J42" s="158">
        <f t="shared" si="2"/>
        <v>0</v>
      </c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  <c r="HX42" s="160"/>
      <c r="HY42" s="160"/>
      <c r="HZ42" s="160"/>
      <c r="IA42" s="160"/>
      <c r="IB42" s="160"/>
      <c r="IC42" s="160"/>
      <c r="ID42" s="160"/>
      <c r="IE42" s="160"/>
      <c r="IF42" s="160"/>
      <c r="IG42" s="160"/>
      <c r="IH42" s="160"/>
      <c r="II42" s="160"/>
      <c r="IJ42" s="160"/>
      <c r="IK42" s="160"/>
      <c r="IL42" s="160"/>
      <c r="IM42" s="160"/>
      <c r="IN42" s="160"/>
      <c r="IO42" s="160"/>
      <c r="IP42" s="160"/>
      <c r="IQ42" s="160"/>
      <c r="IR42" s="160"/>
      <c r="IS42" s="160"/>
    </row>
    <row r="43" spans="1:253" s="157" customFormat="1" ht="13.5" customHeight="1">
      <c r="A43" s="138">
        <v>2010650</v>
      </c>
      <c r="B43" s="173" t="s">
        <v>46</v>
      </c>
      <c r="C43" s="174">
        <f>VLOOKUP(A43,'[7]一般公共预算'!$A$6:$C$384,3,FALSE)</f>
        <v>1814.49</v>
      </c>
      <c r="D43" s="174">
        <v>1753.63</v>
      </c>
      <c r="E43" s="192">
        <f t="shared" si="0"/>
        <v>103.47</v>
      </c>
      <c r="G43" s="191">
        <v>2010650</v>
      </c>
      <c r="H43" s="191" t="s">
        <v>598</v>
      </c>
      <c r="I43" s="191">
        <v>1814.4892</v>
      </c>
      <c r="J43" s="158">
        <f t="shared" si="2"/>
        <v>0</v>
      </c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  <c r="IK43" s="160"/>
      <c r="IL43" s="160"/>
      <c r="IM43" s="160"/>
      <c r="IN43" s="160"/>
      <c r="IO43" s="160"/>
      <c r="IP43" s="160"/>
      <c r="IQ43" s="160"/>
      <c r="IR43" s="160"/>
      <c r="IS43" s="160"/>
    </row>
    <row r="44" spans="1:253" s="157" customFormat="1" ht="13.5" customHeight="1">
      <c r="A44" s="131">
        <v>20107</v>
      </c>
      <c r="B44" s="132" t="s">
        <v>61</v>
      </c>
      <c r="C44" s="174">
        <f>VLOOKUP(A44,'[7]一般公共预算'!$A$6:$C$384,3,FALSE)</f>
        <v>4500</v>
      </c>
      <c r="D44" s="174">
        <v>4907.68</v>
      </c>
      <c r="E44" s="192">
        <f t="shared" si="0"/>
        <v>91.69</v>
      </c>
      <c r="G44" s="191">
        <v>20107</v>
      </c>
      <c r="H44" s="191" t="s">
        <v>611</v>
      </c>
      <c r="I44" s="191">
        <v>4500</v>
      </c>
      <c r="J44" s="158">
        <f t="shared" si="2"/>
        <v>0</v>
      </c>
      <c r="HA44" s="160"/>
      <c r="HB44" s="160"/>
      <c r="HC44" s="160"/>
      <c r="HD44" s="160"/>
      <c r="HE44" s="160"/>
      <c r="HF44" s="160"/>
      <c r="HG44" s="160"/>
      <c r="HH44" s="160"/>
      <c r="HI44" s="160"/>
      <c r="HJ44" s="160"/>
      <c r="HK44" s="160"/>
      <c r="HL44" s="160"/>
      <c r="HM44" s="160"/>
      <c r="HN44" s="160"/>
      <c r="HO44" s="160"/>
      <c r="HP44" s="160"/>
      <c r="HQ44" s="160"/>
      <c r="HR44" s="160"/>
      <c r="HS44" s="160"/>
      <c r="HT44" s="160"/>
      <c r="HU44" s="160"/>
      <c r="HV44" s="160"/>
      <c r="HW44" s="160"/>
      <c r="HX44" s="160"/>
      <c r="HY44" s="160"/>
      <c r="HZ44" s="160"/>
      <c r="IA44" s="160"/>
      <c r="IB44" s="160"/>
      <c r="IC44" s="160"/>
      <c r="ID44" s="160"/>
      <c r="IE44" s="160"/>
      <c r="IF44" s="160"/>
      <c r="IG44" s="160"/>
      <c r="IH44" s="160"/>
      <c r="II44" s="160"/>
      <c r="IJ44" s="160"/>
      <c r="IK44" s="160"/>
      <c r="IL44" s="160"/>
      <c r="IM44" s="160"/>
      <c r="IN44" s="160"/>
      <c r="IO44" s="160"/>
      <c r="IP44" s="160"/>
      <c r="IQ44" s="160"/>
      <c r="IR44" s="160"/>
      <c r="IS44" s="160"/>
    </row>
    <row r="45" spans="1:253" s="157" customFormat="1" ht="13.5" customHeight="1">
      <c r="A45" s="131">
        <v>2010799</v>
      </c>
      <c r="B45" s="132" t="s">
        <v>63</v>
      </c>
      <c r="C45" s="174">
        <f>VLOOKUP(A45,'[7]一般公共预算'!$A$6:$C$384,3,FALSE)</f>
        <v>4500</v>
      </c>
      <c r="D45" s="174">
        <v>4907.68</v>
      </c>
      <c r="E45" s="192">
        <f t="shared" si="0"/>
        <v>91.69</v>
      </c>
      <c r="G45" s="191">
        <v>2010799</v>
      </c>
      <c r="H45" s="191" t="s">
        <v>612</v>
      </c>
      <c r="I45" s="191">
        <v>4500</v>
      </c>
      <c r="J45" s="158">
        <f t="shared" si="2"/>
        <v>0</v>
      </c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  <c r="IK45" s="160"/>
      <c r="IL45" s="160"/>
      <c r="IM45" s="160"/>
      <c r="IN45" s="160"/>
      <c r="IO45" s="160"/>
      <c r="IP45" s="160"/>
      <c r="IQ45" s="160"/>
      <c r="IR45" s="160"/>
      <c r="IS45" s="160"/>
    </row>
    <row r="46" spans="1:253" s="157" customFormat="1" ht="13.5" customHeight="1">
      <c r="A46" s="138">
        <v>20108</v>
      </c>
      <c r="B46" s="173" t="s">
        <v>64</v>
      </c>
      <c r="C46" s="174">
        <f>VLOOKUP(A46,'[7]一般公共预算'!$A$6:$C$384,3,FALSE)</f>
        <v>848.5</v>
      </c>
      <c r="D46" s="174">
        <v>1037.05</v>
      </c>
      <c r="E46" s="192">
        <f t="shared" si="0"/>
        <v>81.82</v>
      </c>
      <c r="G46" s="191">
        <v>20108</v>
      </c>
      <c r="H46" s="191" t="s">
        <v>613</v>
      </c>
      <c r="I46" s="191">
        <v>848.503</v>
      </c>
      <c r="J46" s="158">
        <f t="shared" si="2"/>
        <v>0</v>
      </c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 s="160"/>
      <c r="II46" s="160"/>
      <c r="IJ46" s="160"/>
      <c r="IK46" s="160"/>
      <c r="IL46" s="160"/>
      <c r="IM46" s="160"/>
      <c r="IN46" s="160"/>
      <c r="IO46" s="160"/>
      <c r="IP46" s="160"/>
      <c r="IQ46" s="160"/>
      <c r="IR46" s="160"/>
      <c r="IS46" s="160"/>
    </row>
    <row r="47" spans="1:253" s="157" customFormat="1" ht="13.5" customHeight="1">
      <c r="A47" s="138">
        <v>2010801</v>
      </c>
      <c r="B47" s="179" t="s">
        <v>39</v>
      </c>
      <c r="C47" s="174">
        <f>VLOOKUP(A47,'[7]一般公共预算'!$A$6:$C$384,3,FALSE)</f>
        <v>348.42</v>
      </c>
      <c r="D47" s="174">
        <v>343.13</v>
      </c>
      <c r="E47" s="192">
        <f t="shared" si="0"/>
        <v>101.54</v>
      </c>
      <c r="G47" s="191">
        <v>2010801</v>
      </c>
      <c r="H47" s="191" t="s">
        <v>591</v>
      </c>
      <c r="I47" s="191">
        <v>348.4238</v>
      </c>
      <c r="J47" s="158">
        <f t="shared" si="2"/>
        <v>0</v>
      </c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  <c r="IR47" s="160"/>
      <c r="IS47" s="160"/>
    </row>
    <row r="48" spans="1:253" s="157" customFormat="1" ht="13.5" customHeight="1">
      <c r="A48" s="138">
        <v>2010804</v>
      </c>
      <c r="B48" s="179" t="s">
        <v>65</v>
      </c>
      <c r="C48" s="174">
        <f>VLOOKUP(A48,'[7]一般公共预算'!$A$6:$C$384,3,FALSE)</f>
        <v>29</v>
      </c>
      <c r="D48" s="174">
        <v>213</v>
      </c>
      <c r="E48" s="192">
        <f t="shared" si="0"/>
        <v>13.62</v>
      </c>
      <c r="G48" s="191">
        <v>2010804</v>
      </c>
      <c r="H48" s="191" t="s">
        <v>614</v>
      </c>
      <c r="I48" s="191">
        <v>29</v>
      </c>
      <c r="J48" s="158">
        <f t="shared" si="2"/>
        <v>0</v>
      </c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 s="160"/>
      <c r="II48" s="160"/>
      <c r="IJ48" s="160"/>
      <c r="IK48" s="160"/>
      <c r="IL48" s="160"/>
      <c r="IM48" s="160"/>
      <c r="IN48" s="160"/>
      <c r="IO48" s="160"/>
      <c r="IP48" s="160"/>
      <c r="IQ48" s="160"/>
      <c r="IR48" s="160"/>
      <c r="IS48" s="160"/>
    </row>
    <row r="49" spans="1:253" s="157" customFormat="1" ht="13.5" customHeight="1">
      <c r="A49" s="138">
        <v>2010850</v>
      </c>
      <c r="B49" s="179" t="s">
        <v>46</v>
      </c>
      <c r="C49" s="174">
        <f>VLOOKUP(A49,'[7]一般公共预算'!$A$6:$C$384,3,FALSE)</f>
        <v>471.08</v>
      </c>
      <c r="D49" s="174">
        <v>480.93</v>
      </c>
      <c r="E49" s="192">
        <f t="shared" si="0"/>
        <v>97.95</v>
      </c>
      <c r="G49" s="191">
        <v>2010850</v>
      </c>
      <c r="H49" s="191" t="s">
        <v>598</v>
      </c>
      <c r="I49" s="191">
        <v>471.0792</v>
      </c>
      <c r="J49" s="158">
        <f t="shared" si="2"/>
        <v>0</v>
      </c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  <c r="IR49" s="160"/>
      <c r="IS49" s="160"/>
    </row>
    <row r="50" spans="1:253" s="157" customFormat="1" ht="13.5" customHeight="1">
      <c r="A50" s="138">
        <v>20111</v>
      </c>
      <c r="B50" s="179" t="s">
        <v>66</v>
      </c>
      <c r="C50" s="174">
        <f>VLOOKUP(A50,'[7]一般公共预算'!$A$6:$C$384,3,FALSE)</f>
        <v>3742.96</v>
      </c>
      <c r="D50" s="174">
        <v>3657.84</v>
      </c>
      <c r="E50" s="192">
        <f t="shared" si="0"/>
        <v>102.33</v>
      </c>
      <c r="G50" s="191">
        <v>20111</v>
      </c>
      <c r="H50" s="191" t="s">
        <v>615</v>
      </c>
      <c r="I50" s="191">
        <v>3742.9637</v>
      </c>
      <c r="J50" s="158">
        <f t="shared" si="2"/>
        <v>0</v>
      </c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 s="160"/>
      <c r="II50" s="160"/>
      <c r="IJ50" s="160"/>
      <c r="IK50" s="160"/>
      <c r="IL50" s="160"/>
      <c r="IM50" s="160"/>
      <c r="IN50" s="160"/>
      <c r="IO50" s="160"/>
      <c r="IP50" s="160"/>
      <c r="IQ50" s="160"/>
      <c r="IR50" s="160"/>
      <c r="IS50" s="160"/>
    </row>
    <row r="51" spans="1:253" s="157" customFormat="1" ht="13.5" customHeight="1">
      <c r="A51" s="138">
        <v>2011101</v>
      </c>
      <c r="B51" s="179" t="s">
        <v>39</v>
      </c>
      <c r="C51" s="174">
        <f>VLOOKUP(A51,'[7]一般公共预算'!$A$6:$C$384,3,FALSE)</f>
        <v>3174.57</v>
      </c>
      <c r="D51" s="174">
        <v>3048.26</v>
      </c>
      <c r="E51" s="192">
        <f t="shared" si="0"/>
        <v>104.14</v>
      </c>
      <c r="G51" s="191">
        <v>2011101</v>
      </c>
      <c r="H51" s="191" t="s">
        <v>591</v>
      </c>
      <c r="I51" s="191">
        <v>3174.5742</v>
      </c>
      <c r="J51" s="158">
        <f t="shared" si="2"/>
        <v>0</v>
      </c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  <c r="IJ51" s="160"/>
      <c r="IK51" s="160"/>
      <c r="IL51" s="160"/>
      <c r="IM51" s="160"/>
      <c r="IN51" s="160"/>
      <c r="IO51" s="160"/>
      <c r="IP51" s="160"/>
      <c r="IQ51" s="160"/>
      <c r="IR51" s="160"/>
      <c r="IS51" s="160"/>
    </row>
    <row r="52" spans="1:253" s="157" customFormat="1" ht="13.5" customHeight="1">
      <c r="A52" s="138">
        <v>2011102</v>
      </c>
      <c r="B52" s="179" t="s">
        <v>40</v>
      </c>
      <c r="C52" s="174">
        <f>VLOOKUP(A52,'[7]一般公共预算'!$A$6:$C$384,3,FALSE)</f>
        <v>341</v>
      </c>
      <c r="D52" s="174">
        <v>358.73</v>
      </c>
      <c r="E52" s="192">
        <f t="shared" si="0"/>
        <v>95.06</v>
      </c>
      <c r="G52" s="191">
        <v>2011102</v>
      </c>
      <c r="H52" s="191" t="s">
        <v>592</v>
      </c>
      <c r="I52" s="191">
        <v>341</v>
      </c>
      <c r="J52" s="158">
        <f t="shared" si="2"/>
        <v>0</v>
      </c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  <c r="IR52" s="160"/>
      <c r="IS52" s="160"/>
    </row>
    <row r="53" spans="1:253" s="157" customFormat="1" ht="13.5" customHeight="1">
      <c r="A53" s="138">
        <v>2011150</v>
      </c>
      <c r="B53" s="179" t="s">
        <v>46</v>
      </c>
      <c r="C53" s="174">
        <f>VLOOKUP(A53,'[7]一般公共预算'!$A$6:$C$384,3,FALSE)</f>
        <v>199.39</v>
      </c>
      <c r="D53" s="174">
        <v>149.28</v>
      </c>
      <c r="E53" s="192">
        <f t="shared" si="0"/>
        <v>133.57</v>
      </c>
      <c r="G53" s="191">
        <v>2011150</v>
      </c>
      <c r="H53" s="191" t="s">
        <v>598</v>
      </c>
      <c r="I53" s="191">
        <v>199.3895</v>
      </c>
      <c r="J53" s="158">
        <f t="shared" si="2"/>
        <v>0</v>
      </c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  <c r="IR53" s="160"/>
      <c r="IS53" s="160"/>
    </row>
    <row r="54" spans="1:253" s="157" customFormat="1" ht="13.5" customHeight="1">
      <c r="A54" s="138">
        <v>2011199</v>
      </c>
      <c r="B54" s="179" t="s">
        <v>67</v>
      </c>
      <c r="C54" s="174">
        <f>VLOOKUP(A54,'[7]一般公共预算'!$A$6:$C$384,3,FALSE)</f>
        <v>28</v>
      </c>
      <c r="D54" s="174">
        <v>101.57</v>
      </c>
      <c r="E54" s="192">
        <f t="shared" si="0"/>
        <v>27.57</v>
      </c>
      <c r="G54" s="191">
        <v>2011199</v>
      </c>
      <c r="H54" s="191" t="s">
        <v>616</v>
      </c>
      <c r="I54" s="191">
        <v>28</v>
      </c>
      <c r="J54" s="158">
        <f t="shared" si="2"/>
        <v>0</v>
      </c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  <c r="IN54" s="160"/>
      <c r="IO54" s="160"/>
      <c r="IP54" s="160"/>
      <c r="IQ54" s="160"/>
      <c r="IR54" s="160"/>
      <c r="IS54" s="160"/>
    </row>
    <row r="55" spans="1:253" s="157" customFormat="1" ht="13.5" customHeight="1">
      <c r="A55" s="138">
        <v>20113</v>
      </c>
      <c r="B55" s="173" t="s">
        <v>68</v>
      </c>
      <c r="C55" s="174">
        <f>VLOOKUP(A55,'[7]一般公共预算'!$A$6:$C$384,3,FALSE)</f>
        <v>3380.4</v>
      </c>
      <c r="D55" s="174">
        <v>4798.83</v>
      </c>
      <c r="E55" s="192">
        <f t="shared" si="0"/>
        <v>70.44</v>
      </c>
      <c r="G55" s="191">
        <v>20113</v>
      </c>
      <c r="H55" s="191" t="s">
        <v>617</v>
      </c>
      <c r="I55" s="191">
        <v>3380.3952</v>
      </c>
      <c r="J55" s="158">
        <f t="shared" si="2"/>
        <v>0</v>
      </c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  <c r="IR55" s="160"/>
      <c r="IS55" s="160"/>
    </row>
    <row r="56" spans="1:253" s="157" customFormat="1" ht="13.5" customHeight="1">
      <c r="A56" s="138">
        <v>2011301</v>
      </c>
      <c r="B56" s="173" t="s">
        <v>39</v>
      </c>
      <c r="C56" s="174">
        <f>VLOOKUP(A56,'[7]一般公共预算'!$A$6:$C$384,3,FALSE)</f>
        <v>746.32</v>
      </c>
      <c r="D56" s="174">
        <v>739.02</v>
      </c>
      <c r="E56" s="192">
        <f t="shared" si="0"/>
        <v>100.99</v>
      </c>
      <c r="G56" s="191">
        <v>2011301</v>
      </c>
      <c r="H56" s="191" t="s">
        <v>591</v>
      </c>
      <c r="I56" s="191">
        <v>746.318</v>
      </c>
      <c r="J56" s="158">
        <f t="shared" si="2"/>
        <v>0</v>
      </c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  <c r="IN56" s="160"/>
      <c r="IO56" s="160"/>
      <c r="IP56" s="160"/>
      <c r="IQ56" s="160"/>
      <c r="IR56" s="160"/>
      <c r="IS56" s="160"/>
    </row>
    <row r="57" spans="1:253" s="157" customFormat="1" ht="13.5" customHeight="1">
      <c r="A57" s="138">
        <v>2011302</v>
      </c>
      <c r="B57" s="173" t="s">
        <v>40</v>
      </c>
      <c r="C57" s="174">
        <f>VLOOKUP(A57,'[7]一般公共预算'!$A$6:$C$384,3,FALSE)</f>
        <v>28</v>
      </c>
      <c r="D57" s="174">
        <v>28</v>
      </c>
      <c r="E57" s="192">
        <f t="shared" si="0"/>
        <v>100</v>
      </c>
      <c r="G57" s="191">
        <v>2011302</v>
      </c>
      <c r="H57" s="191" t="s">
        <v>592</v>
      </c>
      <c r="I57" s="191">
        <v>28</v>
      </c>
      <c r="J57" s="158">
        <f t="shared" si="2"/>
        <v>0</v>
      </c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 s="160"/>
      <c r="II57" s="160"/>
      <c r="IJ57" s="160"/>
      <c r="IK57" s="160"/>
      <c r="IL57" s="160"/>
      <c r="IM57" s="160"/>
      <c r="IN57" s="160"/>
      <c r="IO57" s="160"/>
      <c r="IP57" s="160"/>
      <c r="IQ57" s="160"/>
      <c r="IR57" s="160"/>
      <c r="IS57" s="160"/>
    </row>
    <row r="58" spans="1:253" s="157" customFormat="1" ht="13.5" customHeight="1">
      <c r="A58" s="138">
        <v>2011308</v>
      </c>
      <c r="B58" s="173" t="s">
        <v>69</v>
      </c>
      <c r="C58" s="174">
        <f>VLOOKUP(A58,'[7]一般公共预算'!$A$6:$C$384,3,FALSE)</f>
        <v>461.31</v>
      </c>
      <c r="D58" s="174">
        <v>886.61</v>
      </c>
      <c r="E58" s="192">
        <f t="shared" si="0"/>
        <v>52.03</v>
      </c>
      <c r="G58" s="191">
        <v>2011308</v>
      </c>
      <c r="H58" s="191" t="s">
        <v>618</v>
      </c>
      <c r="I58" s="191">
        <v>461.31</v>
      </c>
      <c r="J58" s="158">
        <f t="shared" si="2"/>
        <v>0</v>
      </c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  <c r="HX58" s="160"/>
      <c r="HY58" s="160"/>
      <c r="HZ58" s="160"/>
      <c r="IA58" s="160"/>
      <c r="IB58" s="160"/>
      <c r="IC58" s="160"/>
      <c r="ID58" s="160"/>
      <c r="IE58" s="160"/>
      <c r="IF58" s="160"/>
      <c r="IG58" s="160"/>
      <c r="IH58" s="160"/>
      <c r="II58" s="160"/>
      <c r="IJ58" s="160"/>
      <c r="IK58" s="160"/>
      <c r="IL58" s="160"/>
      <c r="IM58" s="160"/>
      <c r="IN58" s="160"/>
      <c r="IO58" s="160"/>
      <c r="IP58" s="160"/>
      <c r="IQ58" s="160"/>
      <c r="IR58" s="160"/>
      <c r="IS58" s="160"/>
    </row>
    <row r="59" spans="1:253" s="157" customFormat="1" ht="13.5" customHeight="1">
      <c r="A59" s="138">
        <v>2011350</v>
      </c>
      <c r="B59" s="179" t="s">
        <v>46</v>
      </c>
      <c r="C59" s="174">
        <f>VLOOKUP(A59,'[7]一般公共预算'!$A$6:$C$384,3,FALSE)</f>
        <v>1231.09</v>
      </c>
      <c r="D59" s="174">
        <v>1115.72</v>
      </c>
      <c r="E59" s="192">
        <f t="shared" si="0"/>
        <v>110.34</v>
      </c>
      <c r="G59" s="191">
        <v>2011350</v>
      </c>
      <c r="H59" s="191" t="s">
        <v>598</v>
      </c>
      <c r="I59" s="191">
        <v>1231.0872</v>
      </c>
      <c r="J59" s="158">
        <f aca="true" t="shared" si="3" ref="J59:J86">A59-G59</f>
        <v>0</v>
      </c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  <c r="HX59" s="160"/>
      <c r="HY59" s="160"/>
      <c r="HZ59" s="160"/>
      <c r="IA59" s="160"/>
      <c r="IB59" s="160"/>
      <c r="IC59" s="160"/>
      <c r="ID59" s="160"/>
      <c r="IE59" s="160"/>
      <c r="IF59" s="160"/>
      <c r="IG59" s="160"/>
      <c r="IH59" s="160"/>
      <c r="II59" s="160"/>
      <c r="IJ59" s="160"/>
      <c r="IK59" s="160"/>
      <c r="IL59" s="160"/>
      <c r="IM59" s="160"/>
      <c r="IN59" s="160"/>
      <c r="IO59" s="160"/>
      <c r="IP59" s="160"/>
      <c r="IQ59" s="160"/>
      <c r="IR59" s="160"/>
      <c r="IS59" s="160"/>
    </row>
    <row r="60" spans="1:253" s="157" customFormat="1" ht="13.5" customHeight="1">
      <c r="A60" s="138">
        <v>2011399</v>
      </c>
      <c r="B60" s="179" t="s">
        <v>70</v>
      </c>
      <c r="C60" s="174">
        <f>VLOOKUP(A60,'[7]一般公共预算'!$A$6:$C$384,3,FALSE)</f>
        <v>913.68</v>
      </c>
      <c r="D60" s="174">
        <v>2029.47</v>
      </c>
      <c r="E60" s="192">
        <f t="shared" si="0"/>
        <v>45.02</v>
      </c>
      <c r="G60" s="191">
        <v>2011399</v>
      </c>
      <c r="H60" s="191" t="s">
        <v>619</v>
      </c>
      <c r="I60" s="191">
        <v>913.68</v>
      </c>
      <c r="J60" s="158">
        <f t="shared" si="3"/>
        <v>0</v>
      </c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  <c r="HX60" s="160"/>
      <c r="HY60" s="160"/>
      <c r="HZ60" s="160"/>
      <c r="IA60" s="160"/>
      <c r="IB60" s="160"/>
      <c r="IC60" s="160"/>
      <c r="ID60" s="160"/>
      <c r="IE60" s="160"/>
      <c r="IF60" s="160"/>
      <c r="IG60" s="160"/>
      <c r="IH60" s="160"/>
      <c r="II60" s="160"/>
      <c r="IJ60" s="160"/>
      <c r="IK60" s="160"/>
      <c r="IL60" s="160"/>
      <c r="IM60" s="160"/>
      <c r="IN60" s="160"/>
      <c r="IO60" s="160"/>
      <c r="IP60" s="160"/>
      <c r="IQ60" s="160"/>
      <c r="IR60" s="160"/>
      <c r="IS60" s="160"/>
    </row>
    <row r="61" spans="1:253" s="157" customFormat="1" ht="13.5" customHeight="1">
      <c r="A61" s="138">
        <v>20114</v>
      </c>
      <c r="B61" s="179" t="s">
        <v>71</v>
      </c>
      <c r="C61" s="174"/>
      <c r="D61" s="174">
        <v>20</v>
      </c>
      <c r="E61" s="192">
        <f t="shared" si="0"/>
        <v>0</v>
      </c>
      <c r="G61" s="191"/>
      <c r="H61" s="191"/>
      <c r="I61" s="191"/>
      <c r="J61" s="158">
        <f t="shared" si="3"/>
        <v>20114</v>
      </c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  <c r="HX61" s="160"/>
      <c r="HY61" s="160"/>
      <c r="HZ61" s="160"/>
      <c r="IA61" s="160"/>
      <c r="IB61" s="160"/>
      <c r="IC61" s="160"/>
      <c r="ID61" s="160"/>
      <c r="IE61" s="160"/>
      <c r="IF61" s="160"/>
      <c r="IG61" s="160"/>
      <c r="IH61" s="160"/>
      <c r="II61" s="160"/>
      <c r="IJ61" s="160"/>
      <c r="IK61" s="160"/>
      <c r="IL61" s="160"/>
      <c r="IM61" s="160"/>
      <c r="IN61" s="160"/>
      <c r="IO61" s="160"/>
      <c r="IP61" s="160"/>
      <c r="IQ61" s="160"/>
      <c r="IR61" s="160"/>
      <c r="IS61" s="160"/>
    </row>
    <row r="62" spans="1:253" s="157" customFormat="1" ht="13.5" customHeight="1">
      <c r="A62" s="138">
        <v>2011499</v>
      </c>
      <c r="B62" s="179" t="s">
        <v>72</v>
      </c>
      <c r="C62" s="174"/>
      <c r="D62" s="174">
        <v>20</v>
      </c>
      <c r="E62" s="192">
        <f t="shared" si="0"/>
        <v>0</v>
      </c>
      <c r="G62" s="191"/>
      <c r="H62" s="191"/>
      <c r="I62" s="191"/>
      <c r="J62" s="158">
        <f t="shared" si="3"/>
        <v>2011499</v>
      </c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  <c r="HX62" s="160"/>
      <c r="HY62" s="160"/>
      <c r="HZ62" s="160"/>
      <c r="IA62" s="160"/>
      <c r="IB62" s="160"/>
      <c r="IC62" s="160"/>
      <c r="ID62" s="160"/>
      <c r="IE62" s="160"/>
      <c r="IF62" s="160"/>
      <c r="IG62" s="160"/>
      <c r="IH62" s="160"/>
      <c r="II62" s="160"/>
      <c r="IJ62" s="160"/>
      <c r="IK62" s="160"/>
      <c r="IL62" s="160"/>
      <c r="IM62" s="160"/>
      <c r="IN62" s="160"/>
      <c r="IO62" s="160"/>
      <c r="IP62" s="160"/>
      <c r="IQ62" s="160"/>
      <c r="IR62" s="160"/>
      <c r="IS62" s="160"/>
    </row>
    <row r="63" spans="1:253" s="157" customFormat="1" ht="13.5" customHeight="1">
      <c r="A63" s="138">
        <v>20126</v>
      </c>
      <c r="B63" s="173" t="s">
        <v>73</v>
      </c>
      <c r="C63" s="174">
        <f>VLOOKUP(A63,'[7]一般公共预算'!$A$6:$C$384,3,FALSE)</f>
        <v>210</v>
      </c>
      <c r="D63" s="174">
        <v>62.15</v>
      </c>
      <c r="E63" s="192">
        <f t="shared" si="0"/>
        <v>337.89</v>
      </c>
      <c r="G63" s="191">
        <v>20126</v>
      </c>
      <c r="H63" s="191" t="s">
        <v>620</v>
      </c>
      <c r="I63" s="191">
        <v>210</v>
      </c>
      <c r="J63" s="158">
        <f t="shared" si="3"/>
        <v>0</v>
      </c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  <c r="IR63" s="160"/>
      <c r="IS63" s="160"/>
    </row>
    <row r="64" spans="1:253" s="157" customFormat="1" ht="13.5" customHeight="1">
      <c r="A64" s="138">
        <v>2012604</v>
      </c>
      <c r="B64" s="173" t="s">
        <v>74</v>
      </c>
      <c r="C64" s="174">
        <f>VLOOKUP(A64,'[7]一般公共预算'!$A$6:$C$384,3,FALSE)</f>
        <v>210</v>
      </c>
      <c r="D64" s="174">
        <v>62.15</v>
      </c>
      <c r="E64" s="192">
        <f t="shared" si="0"/>
        <v>337.89</v>
      </c>
      <c r="G64" s="191">
        <v>2012604</v>
      </c>
      <c r="H64" s="191" t="s">
        <v>621</v>
      </c>
      <c r="I64" s="191">
        <v>210</v>
      </c>
      <c r="J64" s="158">
        <f t="shared" si="3"/>
        <v>0</v>
      </c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  <c r="HX64" s="160"/>
      <c r="HY64" s="160"/>
      <c r="HZ64" s="160"/>
      <c r="IA64" s="160"/>
      <c r="IB64" s="160"/>
      <c r="IC64" s="160"/>
      <c r="ID64" s="160"/>
      <c r="IE64" s="160"/>
      <c r="IF64" s="160"/>
      <c r="IG64" s="160"/>
      <c r="IH64" s="160"/>
      <c r="II64" s="160"/>
      <c r="IJ64" s="160"/>
      <c r="IK64" s="160"/>
      <c r="IL64" s="160"/>
      <c r="IM64" s="160"/>
      <c r="IN64" s="160"/>
      <c r="IO64" s="160"/>
      <c r="IP64" s="160"/>
      <c r="IQ64" s="160"/>
      <c r="IR64" s="160"/>
      <c r="IS64" s="160"/>
    </row>
    <row r="65" spans="1:253" s="157" customFormat="1" ht="13.5" customHeight="1">
      <c r="A65" s="138">
        <v>20128</v>
      </c>
      <c r="B65" s="173" t="s">
        <v>75</v>
      </c>
      <c r="C65" s="174">
        <f>VLOOKUP(A65,'[7]一般公共预算'!$A$6:$C$384,3,FALSE)</f>
        <v>404.08</v>
      </c>
      <c r="D65" s="174">
        <v>300.27</v>
      </c>
      <c r="E65" s="192">
        <f t="shared" si="0"/>
        <v>134.57</v>
      </c>
      <c r="G65" s="191">
        <v>20128</v>
      </c>
      <c r="H65" s="191" t="s">
        <v>622</v>
      </c>
      <c r="I65" s="191">
        <v>404.0764</v>
      </c>
      <c r="J65" s="158">
        <f t="shared" si="3"/>
        <v>0</v>
      </c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</row>
    <row r="66" spans="1:253" s="157" customFormat="1" ht="13.5" customHeight="1">
      <c r="A66" s="138">
        <v>2012801</v>
      </c>
      <c r="B66" s="173" t="s">
        <v>39</v>
      </c>
      <c r="C66" s="174">
        <f>VLOOKUP(A66,'[7]一般公共预算'!$A$6:$C$384,3,FALSE)</f>
        <v>259.97</v>
      </c>
      <c r="D66" s="174">
        <v>266.06</v>
      </c>
      <c r="E66" s="192">
        <f t="shared" si="0"/>
        <v>97.71</v>
      </c>
      <c r="G66" s="191">
        <v>2012801</v>
      </c>
      <c r="H66" s="191" t="s">
        <v>591</v>
      </c>
      <c r="I66" s="191">
        <v>259.9735</v>
      </c>
      <c r="J66" s="158">
        <f t="shared" si="3"/>
        <v>0</v>
      </c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</row>
    <row r="67" spans="1:253" s="157" customFormat="1" ht="13.5" customHeight="1">
      <c r="A67" s="138">
        <v>2012802</v>
      </c>
      <c r="B67" s="173" t="s">
        <v>40</v>
      </c>
      <c r="C67" s="174">
        <f>VLOOKUP(A67,'[7]一般公共预算'!$A$6:$C$384,3,FALSE)</f>
        <v>14</v>
      </c>
      <c r="D67" s="174">
        <v>14</v>
      </c>
      <c r="E67" s="192">
        <f t="shared" si="0"/>
        <v>100</v>
      </c>
      <c r="G67" s="191">
        <v>2012802</v>
      </c>
      <c r="H67" s="191" t="s">
        <v>592</v>
      </c>
      <c r="I67" s="191">
        <v>14</v>
      </c>
      <c r="J67" s="158">
        <f t="shared" si="3"/>
        <v>0</v>
      </c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</row>
    <row r="68" spans="1:253" s="157" customFormat="1" ht="13.5" customHeight="1">
      <c r="A68" s="138">
        <v>2012850</v>
      </c>
      <c r="B68" s="173" t="s">
        <v>46</v>
      </c>
      <c r="C68" s="174">
        <f>VLOOKUP(A68,'[7]一般公共预算'!$A$6:$C$384,3,FALSE)</f>
        <v>74.85</v>
      </c>
      <c r="D68" s="174">
        <v>1.18</v>
      </c>
      <c r="E68" s="192">
        <f t="shared" si="0"/>
        <v>6343.22</v>
      </c>
      <c r="G68" s="191">
        <v>2012850</v>
      </c>
      <c r="H68" s="191" t="s">
        <v>598</v>
      </c>
      <c r="I68" s="191">
        <v>74.8529</v>
      </c>
      <c r="J68" s="158">
        <f t="shared" si="3"/>
        <v>0</v>
      </c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</row>
    <row r="69" spans="1:253" s="157" customFormat="1" ht="13.5" customHeight="1">
      <c r="A69" s="138">
        <v>2012899</v>
      </c>
      <c r="B69" s="173" t="s">
        <v>76</v>
      </c>
      <c r="C69" s="174">
        <f>VLOOKUP(A69,'[7]一般公共预算'!$A$6:$C$384,3,FALSE)</f>
        <v>55.25</v>
      </c>
      <c r="D69" s="174">
        <v>19.03</v>
      </c>
      <c r="E69" s="192">
        <f t="shared" si="0"/>
        <v>290.33</v>
      </c>
      <c r="G69" s="191">
        <v>2012899</v>
      </c>
      <c r="H69" s="191" t="s">
        <v>623</v>
      </c>
      <c r="I69" s="191">
        <v>55.25</v>
      </c>
      <c r="J69" s="158">
        <f t="shared" si="3"/>
        <v>0</v>
      </c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</row>
    <row r="70" spans="1:10" s="158" customFormat="1" ht="13.5" customHeight="1">
      <c r="A70" s="138">
        <v>20129</v>
      </c>
      <c r="B70" s="173" t="s">
        <v>77</v>
      </c>
      <c r="C70" s="174">
        <f>VLOOKUP(A70,'[7]一般公共预算'!$A$6:$C$384,3,FALSE)</f>
        <v>6030.25</v>
      </c>
      <c r="D70" s="174">
        <v>3900.77</v>
      </c>
      <c r="E70" s="192">
        <f aca="true" t="shared" si="4" ref="E70:E133">IF(D70=0,"",C70/D70*100)</f>
        <v>154.59</v>
      </c>
      <c r="G70" s="191">
        <v>20129</v>
      </c>
      <c r="H70" s="191" t="s">
        <v>624</v>
      </c>
      <c r="I70" s="191">
        <v>6029.8551</v>
      </c>
      <c r="J70" s="158">
        <f t="shared" si="3"/>
        <v>0</v>
      </c>
    </row>
    <row r="71" spans="1:10" s="158" customFormat="1" ht="13.5" customHeight="1">
      <c r="A71" s="138">
        <v>2012901</v>
      </c>
      <c r="B71" s="173" t="s">
        <v>39</v>
      </c>
      <c r="C71" s="174">
        <f>VLOOKUP(A71,'[7]一般公共预算'!$A$6:$C$384,3,FALSE)</f>
        <v>674.64</v>
      </c>
      <c r="D71" s="174">
        <v>753.05</v>
      </c>
      <c r="E71" s="192">
        <f t="shared" si="4"/>
        <v>89.59</v>
      </c>
      <c r="G71" s="191">
        <v>2012901</v>
      </c>
      <c r="H71" s="191" t="s">
        <v>591</v>
      </c>
      <c r="I71" s="191">
        <v>674.2445</v>
      </c>
      <c r="J71" s="158">
        <f t="shared" si="3"/>
        <v>0</v>
      </c>
    </row>
    <row r="72" spans="1:253" s="157" customFormat="1" ht="13.5" customHeight="1">
      <c r="A72" s="138">
        <v>2012902</v>
      </c>
      <c r="B72" s="173" t="s">
        <v>40</v>
      </c>
      <c r="C72" s="174">
        <f>VLOOKUP(A72,'[7]一般公共预算'!$A$6:$C$384,3,FALSE)</f>
        <v>240.62</v>
      </c>
      <c r="D72" s="174">
        <v>203.1</v>
      </c>
      <c r="E72" s="192">
        <f t="shared" si="4"/>
        <v>118.47</v>
      </c>
      <c r="G72" s="191">
        <v>2012902</v>
      </c>
      <c r="H72" s="191" t="s">
        <v>592</v>
      </c>
      <c r="I72" s="191">
        <v>240.62</v>
      </c>
      <c r="J72" s="158">
        <f t="shared" si="3"/>
        <v>0</v>
      </c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</row>
    <row r="73" spans="1:253" s="157" customFormat="1" ht="13.5" customHeight="1">
      <c r="A73" s="138">
        <v>2012950</v>
      </c>
      <c r="B73" s="173" t="s">
        <v>46</v>
      </c>
      <c r="C73" s="174">
        <f>VLOOKUP(A73,'[7]一般公共预算'!$A$6:$C$384,3,FALSE)</f>
        <v>276.68</v>
      </c>
      <c r="D73" s="174">
        <v>300.3</v>
      </c>
      <c r="E73" s="192">
        <f t="shared" si="4"/>
        <v>92.13</v>
      </c>
      <c r="G73" s="191">
        <v>2012950</v>
      </c>
      <c r="H73" s="191" t="s">
        <v>598</v>
      </c>
      <c r="I73" s="191">
        <v>276.6756</v>
      </c>
      <c r="J73" s="158">
        <f t="shared" si="3"/>
        <v>0</v>
      </c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</row>
    <row r="74" spans="1:253" s="157" customFormat="1" ht="13.5" customHeight="1">
      <c r="A74" s="138">
        <v>2012999</v>
      </c>
      <c r="B74" s="173" t="s">
        <v>78</v>
      </c>
      <c r="C74" s="174">
        <f>VLOOKUP(A74,'[7]一般公共预算'!$A$6:$C$384,3,FALSE)</f>
        <v>4838.32</v>
      </c>
      <c r="D74" s="174">
        <v>2644.32</v>
      </c>
      <c r="E74" s="192">
        <f t="shared" si="4"/>
        <v>182.97</v>
      </c>
      <c r="G74" s="191">
        <v>2012999</v>
      </c>
      <c r="H74" s="191" t="s">
        <v>625</v>
      </c>
      <c r="I74" s="191">
        <v>4838.315</v>
      </c>
      <c r="J74" s="158">
        <f t="shared" si="3"/>
        <v>0</v>
      </c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</row>
    <row r="75" spans="1:253" s="157" customFormat="1" ht="13.5" customHeight="1">
      <c r="A75" s="138">
        <v>20131</v>
      </c>
      <c r="B75" s="173" t="s">
        <v>79</v>
      </c>
      <c r="C75" s="174">
        <f>VLOOKUP(A75,'[7]一般公共预算'!$A$6:$C$384,3,FALSE)</f>
        <v>1797.8</v>
      </c>
      <c r="D75" s="174">
        <v>1782.07</v>
      </c>
      <c r="E75" s="192">
        <f t="shared" si="4"/>
        <v>100.88</v>
      </c>
      <c r="G75" s="191">
        <v>20131</v>
      </c>
      <c r="H75" s="191" t="s">
        <v>626</v>
      </c>
      <c r="I75" s="191">
        <v>1797.7999</v>
      </c>
      <c r="J75" s="158">
        <f t="shared" si="3"/>
        <v>0</v>
      </c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</row>
    <row r="76" spans="1:253" s="157" customFormat="1" ht="13.5" customHeight="1">
      <c r="A76" s="138">
        <v>2013101</v>
      </c>
      <c r="B76" s="173" t="s">
        <v>39</v>
      </c>
      <c r="C76" s="174">
        <f>VLOOKUP(A76,'[7]一般公共预算'!$A$6:$C$384,3,FALSE)</f>
        <v>1459.32</v>
      </c>
      <c r="D76" s="174">
        <v>1423.56</v>
      </c>
      <c r="E76" s="192">
        <f t="shared" si="4"/>
        <v>102.51</v>
      </c>
      <c r="G76" s="191">
        <v>2013101</v>
      </c>
      <c r="H76" s="191" t="s">
        <v>591</v>
      </c>
      <c r="I76" s="191">
        <v>1459.3208</v>
      </c>
      <c r="J76" s="158">
        <f t="shared" si="3"/>
        <v>0</v>
      </c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</row>
    <row r="77" spans="1:253" s="157" customFormat="1" ht="13.5" customHeight="1">
      <c r="A77" s="138">
        <v>2013102</v>
      </c>
      <c r="B77" s="173" t="s">
        <v>40</v>
      </c>
      <c r="C77" s="174">
        <f>VLOOKUP(A77,'[7]一般公共预算'!$A$6:$C$384,3,FALSE)</f>
        <v>275.5</v>
      </c>
      <c r="D77" s="174">
        <v>279.63</v>
      </c>
      <c r="E77" s="192">
        <f t="shared" si="4"/>
        <v>98.52</v>
      </c>
      <c r="G77" s="191">
        <v>2013102</v>
      </c>
      <c r="H77" s="191" t="s">
        <v>592</v>
      </c>
      <c r="I77" s="191">
        <v>275.5</v>
      </c>
      <c r="J77" s="158">
        <f t="shared" si="3"/>
        <v>0</v>
      </c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  <c r="HX77" s="160"/>
      <c r="HY77" s="160"/>
      <c r="HZ77" s="160"/>
      <c r="IA77" s="160"/>
      <c r="IB77" s="160"/>
      <c r="IC77" s="160"/>
      <c r="ID77" s="160"/>
      <c r="IE77" s="160"/>
      <c r="IF77" s="160"/>
      <c r="IG77" s="160"/>
      <c r="IH77" s="160"/>
      <c r="II77" s="160"/>
      <c r="IJ77" s="160"/>
      <c r="IK77" s="160"/>
      <c r="IL77" s="160"/>
      <c r="IM77" s="160"/>
      <c r="IN77" s="160"/>
      <c r="IO77" s="160"/>
      <c r="IP77" s="160"/>
      <c r="IQ77" s="160"/>
      <c r="IR77" s="160"/>
      <c r="IS77" s="160"/>
    </row>
    <row r="78" spans="1:253" s="157" customFormat="1" ht="13.5" customHeight="1">
      <c r="A78" s="138">
        <v>2013150</v>
      </c>
      <c r="B78" s="173" t="s">
        <v>46</v>
      </c>
      <c r="C78" s="174">
        <f>VLOOKUP(A78,'[7]一般公共预算'!$A$6:$C$384,3,FALSE)</f>
        <v>62.98</v>
      </c>
      <c r="D78" s="174">
        <v>78.89</v>
      </c>
      <c r="E78" s="192">
        <f t="shared" si="4"/>
        <v>79.83</v>
      </c>
      <c r="G78" s="191">
        <v>2013150</v>
      </c>
      <c r="H78" s="191" t="s">
        <v>598</v>
      </c>
      <c r="I78" s="191">
        <v>62.9791</v>
      </c>
      <c r="J78" s="158">
        <f t="shared" si="3"/>
        <v>0</v>
      </c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160"/>
      <c r="IG78" s="160"/>
      <c r="IH78" s="160"/>
      <c r="II78" s="160"/>
      <c r="IJ78" s="160"/>
      <c r="IK78" s="160"/>
      <c r="IL78" s="160"/>
      <c r="IM78" s="160"/>
      <c r="IN78" s="160"/>
      <c r="IO78" s="160"/>
      <c r="IP78" s="160"/>
      <c r="IQ78" s="160"/>
      <c r="IR78" s="160"/>
      <c r="IS78" s="160"/>
    </row>
    <row r="79" spans="1:253" s="157" customFormat="1" ht="13.5" customHeight="1">
      <c r="A79" s="138">
        <v>20132</v>
      </c>
      <c r="B79" s="173" t="s">
        <v>80</v>
      </c>
      <c r="C79" s="174">
        <f>VLOOKUP(A79,'[7]一般公共预算'!$A$6:$C$384,3,FALSE)</f>
        <v>1894.95</v>
      </c>
      <c r="D79" s="174">
        <v>1834.5</v>
      </c>
      <c r="E79" s="192">
        <f t="shared" si="4"/>
        <v>103.3</v>
      </c>
      <c r="G79" s="191">
        <v>20132</v>
      </c>
      <c r="H79" s="191" t="s">
        <v>627</v>
      </c>
      <c r="I79" s="191">
        <v>1894.9493</v>
      </c>
      <c r="J79" s="158">
        <f t="shared" si="3"/>
        <v>0</v>
      </c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</row>
    <row r="80" spans="1:253" s="157" customFormat="1" ht="13.5" customHeight="1">
      <c r="A80" s="138">
        <v>2013201</v>
      </c>
      <c r="B80" s="173" t="s">
        <v>39</v>
      </c>
      <c r="C80" s="174">
        <f>VLOOKUP(A80,'[7]一般公共预算'!$A$6:$C$384,3,FALSE)</f>
        <v>768.74</v>
      </c>
      <c r="D80" s="174">
        <v>738.56</v>
      </c>
      <c r="E80" s="192">
        <f t="shared" si="4"/>
        <v>104.09</v>
      </c>
      <c r="G80" s="191">
        <v>2013201</v>
      </c>
      <c r="H80" s="191" t="s">
        <v>591</v>
      </c>
      <c r="I80" s="191">
        <v>768.7352</v>
      </c>
      <c r="J80" s="158">
        <f t="shared" si="3"/>
        <v>0</v>
      </c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</row>
    <row r="81" spans="1:253" s="157" customFormat="1" ht="13.5" customHeight="1">
      <c r="A81" s="138">
        <v>2013202</v>
      </c>
      <c r="B81" s="173" t="s">
        <v>40</v>
      </c>
      <c r="C81" s="174">
        <f>VLOOKUP(A81,'[7]一般公共预算'!$A$6:$C$384,3,FALSE)</f>
        <v>998.23</v>
      </c>
      <c r="D81" s="174">
        <v>1028.26</v>
      </c>
      <c r="E81" s="192">
        <f t="shared" si="4"/>
        <v>97.08</v>
      </c>
      <c r="G81" s="191">
        <v>2013202</v>
      </c>
      <c r="H81" s="191" t="s">
        <v>592</v>
      </c>
      <c r="I81" s="191">
        <v>998.225</v>
      </c>
      <c r="J81" s="158">
        <f t="shared" si="3"/>
        <v>0</v>
      </c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</row>
    <row r="82" spans="1:253" s="157" customFormat="1" ht="13.5" customHeight="1">
      <c r="A82" s="131">
        <v>2013250</v>
      </c>
      <c r="B82" s="132" t="s">
        <v>46</v>
      </c>
      <c r="C82" s="174">
        <f>VLOOKUP(A82,'[7]一般公共预算'!$A$6:$C$384,3,FALSE)</f>
        <v>127.99</v>
      </c>
      <c r="D82" s="174">
        <v>67.69</v>
      </c>
      <c r="E82" s="192">
        <f t="shared" si="4"/>
        <v>189.08</v>
      </c>
      <c r="G82" s="191">
        <v>2013250</v>
      </c>
      <c r="H82" s="191" t="s">
        <v>598</v>
      </c>
      <c r="I82" s="191">
        <v>127.9891</v>
      </c>
      <c r="J82" s="158">
        <f t="shared" si="3"/>
        <v>0</v>
      </c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</row>
    <row r="83" spans="1:253" s="157" customFormat="1" ht="13.5" customHeight="1">
      <c r="A83" s="138">
        <v>20133</v>
      </c>
      <c r="B83" s="173" t="s">
        <v>82</v>
      </c>
      <c r="C83" s="174">
        <f>VLOOKUP(A83,'[7]一般公共预算'!$A$6:$C$384,3,FALSE)</f>
        <v>2140.26</v>
      </c>
      <c r="D83" s="174">
        <v>1632.05</v>
      </c>
      <c r="E83" s="192">
        <f t="shared" si="4"/>
        <v>131.14</v>
      </c>
      <c r="G83" s="191">
        <v>20133</v>
      </c>
      <c r="H83" s="191" t="s">
        <v>628</v>
      </c>
      <c r="I83" s="191">
        <v>2140.2571</v>
      </c>
      <c r="J83" s="158">
        <f t="shared" si="3"/>
        <v>0</v>
      </c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</row>
    <row r="84" spans="1:253" s="157" customFormat="1" ht="13.5" customHeight="1">
      <c r="A84" s="138">
        <v>2013301</v>
      </c>
      <c r="B84" s="173" t="s">
        <v>39</v>
      </c>
      <c r="C84" s="174">
        <f>VLOOKUP(A84,'[7]一般公共预算'!$A$6:$C$384,3,FALSE)</f>
        <v>450.32</v>
      </c>
      <c r="D84" s="174">
        <v>429.81</v>
      </c>
      <c r="E84" s="192">
        <f t="shared" si="4"/>
        <v>104.77</v>
      </c>
      <c r="G84" s="191">
        <v>2013301</v>
      </c>
      <c r="H84" s="191" t="s">
        <v>591</v>
      </c>
      <c r="I84" s="191">
        <v>450.3209</v>
      </c>
      <c r="J84" s="158">
        <f t="shared" si="3"/>
        <v>0</v>
      </c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</row>
    <row r="85" spans="1:253" s="157" customFormat="1" ht="13.5" customHeight="1">
      <c r="A85" s="138">
        <v>2013302</v>
      </c>
      <c r="B85" s="179" t="s">
        <v>40</v>
      </c>
      <c r="C85" s="174">
        <f>VLOOKUP(A85,'[7]一般公共预算'!$A$6:$C$384,3,FALSE)</f>
        <v>226</v>
      </c>
      <c r="D85" s="174">
        <v>164.52</v>
      </c>
      <c r="E85" s="192">
        <f t="shared" si="4"/>
        <v>137.37</v>
      </c>
      <c r="G85" s="191">
        <v>2013302</v>
      </c>
      <c r="H85" s="191" t="s">
        <v>592</v>
      </c>
      <c r="I85" s="191">
        <v>226</v>
      </c>
      <c r="J85" s="158">
        <f t="shared" si="3"/>
        <v>0</v>
      </c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</row>
    <row r="86" spans="1:253" s="157" customFormat="1" ht="13.5" customHeight="1">
      <c r="A86" s="138">
        <v>2013350</v>
      </c>
      <c r="B86" s="179" t="s">
        <v>46</v>
      </c>
      <c r="C86" s="174">
        <f>VLOOKUP(A86,'[7]一般公共预算'!$A$6:$C$384,3,FALSE)</f>
        <v>1463.94</v>
      </c>
      <c r="D86" s="174">
        <v>1037.72</v>
      </c>
      <c r="E86" s="192">
        <f t="shared" si="4"/>
        <v>141.07</v>
      </c>
      <c r="G86" s="191">
        <v>2013350</v>
      </c>
      <c r="H86" s="191" t="s">
        <v>598</v>
      </c>
      <c r="I86" s="191">
        <v>1463.9362</v>
      </c>
      <c r="J86" s="158">
        <f t="shared" si="3"/>
        <v>0</v>
      </c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</row>
    <row r="87" spans="1:253" s="157" customFormat="1" ht="13.5" customHeight="1">
      <c r="A87" s="138">
        <v>20134</v>
      </c>
      <c r="B87" s="173" t="s">
        <v>83</v>
      </c>
      <c r="C87" s="174">
        <f>VLOOKUP(A87,'[7]一般公共预算'!$A$6:$C$384,3,FALSE)</f>
        <v>709.76</v>
      </c>
      <c r="D87" s="174">
        <v>707.27</v>
      </c>
      <c r="E87" s="192">
        <f t="shared" si="4"/>
        <v>100.35</v>
      </c>
      <c r="G87" s="191">
        <v>20134</v>
      </c>
      <c r="H87" s="191" t="s">
        <v>629</v>
      </c>
      <c r="I87" s="191">
        <v>709.763</v>
      </c>
      <c r="J87" s="158">
        <f aca="true" t="shared" si="5" ref="J87:J101">A87-G87</f>
        <v>0</v>
      </c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</row>
    <row r="88" spans="1:253" s="157" customFormat="1" ht="13.5" customHeight="1">
      <c r="A88" s="138">
        <v>2013401</v>
      </c>
      <c r="B88" s="173" t="s">
        <v>39</v>
      </c>
      <c r="C88" s="174">
        <f>VLOOKUP(A88,'[7]一般公共预算'!$A$6:$C$384,3,FALSE)</f>
        <v>410.73</v>
      </c>
      <c r="D88" s="174">
        <v>408.57</v>
      </c>
      <c r="E88" s="192">
        <f t="shared" si="4"/>
        <v>100.53</v>
      </c>
      <c r="G88" s="191">
        <v>2013401</v>
      </c>
      <c r="H88" s="191" t="s">
        <v>591</v>
      </c>
      <c r="I88" s="191">
        <v>410.7283</v>
      </c>
      <c r="J88" s="158">
        <f t="shared" si="5"/>
        <v>0</v>
      </c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</row>
    <row r="89" spans="1:253" s="157" customFormat="1" ht="13.5" customHeight="1">
      <c r="A89" s="138">
        <v>2013402</v>
      </c>
      <c r="B89" s="173" t="s">
        <v>40</v>
      </c>
      <c r="C89" s="174">
        <f>VLOOKUP(A89,'[7]一般公共预算'!$A$6:$C$384,3,FALSE)</f>
        <v>234.13</v>
      </c>
      <c r="D89" s="174">
        <v>235.42</v>
      </c>
      <c r="E89" s="192">
        <f t="shared" si="4"/>
        <v>99.45</v>
      </c>
      <c r="G89" s="191">
        <v>2013402</v>
      </c>
      <c r="H89" s="191" t="s">
        <v>592</v>
      </c>
      <c r="I89" s="191">
        <v>234.13</v>
      </c>
      <c r="J89" s="158">
        <f t="shared" si="5"/>
        <v>0</v>
      </c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</row>
    <row r="90" spans="1:253" s="157" customFormat="1" ht="13.5" customHeight="1">
      <c r="A90" s="138">
        <v>2013450</v>
      </c>
      <c r="B90" s="173" t="s">
        <v>46</v>
      </c>
      <c r="C90" s="174">
        <f>VLOOKUP(A90,'[7]一般公共预算'!$A$6:$C$384,3,FALSE)</f>
        <v>64.9</v>
      </c>
      <c r="D90" s="174">
        <v>63.28</v>
      </c>
      <c r="E90" s="192">
        <f t="shared" si="4"/>
        <v>102.56</v>
      </c>
      <c r="G90" s="191">
        <v>2013450</v>
      </c>
      <c r="H90" s="191" t="s">
        <v>598</v>
      </c>
      <c r="I90" s="191">
        <v>64.9047</v>
      </c>
      <c r="J90" s="158">
        <f t="shared" si="5"/>
        <v>0</v>
      </c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</row>
    <row r="91" spans="1:253" s="157" customFormat="1" ht="13.5" customHeight="1">
      <c r="A91" s="193">
        <v>20136</v>
      </c>
      <c r="B91" s="173" t="s">
        <v>84</v>
      </c>
      <c r="C91" s="174">
        <f>VLOOKUP(A91,'[7]一般公共预算'!$A$6:$C$384,3,FALSE)</f>
        <v>528.2</v>
      </c>
      <c r="D91" s="174">
        <v>474.21</v>
      </c>
      <c r="E91" s="192">
        <f t="shared" si="4"/>
        <v>111.39</v>
      </c>
      <c r="G91" s="191">
        <v>20136</v>
      </c>
      <c r="H91" s="191" t="s">
        <v>630</v>
      </c>
      <c r="I91" s="191">
        <v>528.1968</v>
      </c>
      <c r="J91" s="158">
        <f t="shared" si="5"/>
        <v>0</v>
      </c>
      <c r="HA91" s="160"/>
      <c r="HB91" s="160"/>
      <c r="HC91" s="160"/>
      <c r="HD91" s="160"/>
      <c r="HE91" s="160"/>
      <c r="HF91" s="160"/>
      <c r="HG91" s="160"/>
      <c r="HH91" s="160"/>
      <c r="HI91" s="160"/>
      <c r="HJ91" s="160"/>
      <c r="HK91" s="160"/>
      <c r="HL91" s="160"/>
      <c r="HM91" s="160"/>
      <c r="HN91" s="160"/>
      <c r="HO91" s="160"/>
      <c r="HP91" s="160"/>
      <c r="HQ91" s="160"/>
      <c r="HR91" s="160"/>
      <c r="HS91" s="160"/>
      <c r="HT91" s="160"/>
      <c r="HU91" s="160"/>
      <c r="HV91" s="160"/>
      <c r="HW91" s="160"/>
      <c r="HX91" s="160"/>
      <c r="HY91" s="160"/>
      <c r="HZ91" s="160"/>
      <c r="IA91" s="160"/>
      <c r="IB91" s="160"/>
      <c r="IC91" s="160"/>
      <c r="ID91" s="160"/>
      <c r="IE91" s="160"/>
      <c r="IF91" s="160"/>
      <c r="IG91" s="160"/>
      <c r="IH91" s="160"/>
      <c r="II91" s="160"/>
      <c r="IJ91" s="160"/>
      <c r="IK91" s="160"/>
      <c r="IL91" s="160"/>
      <c r="IM91" s="160"/>
      <c r="IN91" s="160"/>
      <c r="IO91" s="160"/>
      <c r="IP91" s="160"/>
      <c r="IQ91" s="160"/>
      <c r="IR91" s="160"/>
      <c r="IS91" s="160"/>
    </row>
    <row r="92" spans="1:253" s="157" customFormat="1" ht="13.5" customHeight="1">
      <c r="A92" s="138">
        <v>2013602</v>
      </c>
      <c r="B92" s="173" t="s">
        <v>40</v>
      </c>
      <c r="C92" s="174"/>
      <c r="D92" s="174">
        <v>160.15</v>
      </c>
      <c r="E92" s="192">
        <f t="shared" si="4"/>
        <v>0</v>
      </c>
      <c r="G92" s="191"/>
      <c r="H92" s="191"/>
      <c r="I92" s="191"/>
      <c r="J92" s="158">
        <f t="shared" si="5"/>
        <v>2013602</v>
      </c>
      <c r="HA92" s="160"/>
      <c r="HB92" s="160"/>
      <c r="HC92" s="160"/>
      <c r="HD92" s="160"/>
      <c r="HE92" s="160"/>
      <c r="HF92" s="160"/>
      <c r="HG92" s="160"/>
      <c r="HH92" s="160"/>
      <c r="HI92" s="160"/>
      <c r="HJ92" s="160"/>
      <c r="HK92" s="160"/>
      <c r="HL92" s="160"/>
      <c r="HM92" s="160"/>
      <c r="HN92" s="160"/>
      <c r="HO92" s="160"/>
      <c r="HP92" s="160"/>
      <c r="HQ92" s="160"/>
      <c r="HR92" s="160"/>
      <c r="HS92" s="160"/>
      <c r="HT92" s="160"/>
      <c r="HU92" s="160"/>
      <c r="HV92" s="160"/>
      <c r="HW92" s="160"/>
      <c r="HX92" s="160"/>
      <c r="HY92" s="160"/>
      <c r="HZ92" s="160"/>
      <c r="IA92" s="160"/>
      <c r="IB92" s="160"/>
      <c r="IC92" s="160"/>
      <c r="ID92" s="160"/>
      <c r="IE92" s="160"/>
      <c r="IF92" s="160"/>
      <c r="IG92" s="160"/>
      <c r="IH92" s="160"/>
      <c r="II92" s="160"/>
      <c r="IJ92" s="160"/>
      <c r="IK92" s="160"/>
      <c r="IL92" s="160"/>
      <c r="IM92" s="160"/>
      <c r="IN92" s="160"/>
      <c r="IO92" s="160"/>
      <c r="IP92" s="160"/>
      <c r="IQ92" s="160"/>
      <c r="IR92" s="160"/>
      <c r="IS92" s="160"/>
    </row>
    <row r="93" spans="1:253" s="157" customFormat="1" ht="13.5" customHeight="1">
      <c r="A93" s="138">
        <v>2013650</v>
      </c>
      <c r="B93" s="173" t="s">
        <v>46</v>
      </c>
      <c r="C93" s="174">
        <f>VLOOKUP(A93,'[7]一般公共预算'!$A$6:$C$384,3,FALSE)</f>
        <v>335.2</v>
      </c>
      <c r="D93" s="174">
        <v>314.06</v>
      </c>
      <c r="E93" s="192">
        <f t="shared" si="4"/>
        <v>106.73</v>
      </c>
      <c r="G93" s="191">
        <v>2013650</v>
      </c>
      <c r="H93" s="191" t="s">
        <v>598</v>
      </c>
      <c r="I93" s="191">
        <v>335.1968</v>
      </c>
      <c r="J93" s="158">
        <f t="shared" si="5"/>
        <v>0</v>
      </c>
      <c r="HA93" s="160"/>
      <c r="HB93" s="160"/>
      <c r="HC93" s="160"/>
      <c r="HD93" s="160"/>
      <c r="HE93" s="160"/>
      <c r="HF93" s="160"/>
      <c r="HG93" s="160"/>
      <c r="HH93" s="160"/>
      <c r="HI93" s="160"/>
      <c r="HJ93" s="160"/>
      <c r="HK93" s="160"/>
      <c r="HL93" s="160"/>
      <c r="HM93" s="160"/>
      <c r="HN93" s="160"/>
      <c r="HO93" s="160"/>
      <c r="HP93" s="160"/>
      <c r="HQ93" s="160"/>
      <c r="HR93" s="160"/>
      <c r="HS93" s="160"/>
      <c r="HT93" s="160"/>
      <c r="HU93" s="160"/>
      <c r="HV93" s="160"/>
      <c r="HW93" s="160"/>
      <c r="HX93" s="160"/>
      <c r="HY93" s="160"/>
      <c r="HZ93" s="160"/>
      <c r="IA93" s="160"/>
      <c r="IB93" s="160"/>
      <c r="IC93" s="160"/>
      <c r="ID93" s="160"/>
      <c r="IE93" s="160"/>
      <c r="IF93" s="160"/>
      <c r="IG93" s="160"/>
      <c r="IH93" s="160"/>
      <c r="II93" s="160"/>
      <c r="IJ93" s="160"/>
      <c r="IK93" s="160"/>
      <c r="IL93" s="160"/>
      <c r="IM93" s="160"/>
      <c r="IN93" s="160"/>
      <c r="IO93" s="160"/>
      <c r="IP93" s="160"/>
      <c r="IQ93" s="160"/>
      <c r="IR93" s="160"/>
      <c r="IS93" s="160"/>
    </row>
    <row r="94" spans="1:253" s="157" customFormat="1" ht="13.5" customHeight="1">
      <c r="A94" s="138">
        <v>2013699</v>
      </c>
      <c r="B94" s="173" t="s">
        <v>630</v>
      </c>
      <c r="C94" s="174">
        <f>VLOOKUP(A94,'[7]一般公共预算'!$A$6:$C$384,3,FALSE)</f>
        <v>193</v>
      </c>
      <c r="D94" s="174"/>
      <c r="E94" s="192">
        <f t="shared" si="4"/>
      </c>
      <c r="G94" s="191">
        <v>2013699</v>
      </c>
      <c r="H94" s="191" t="s">
        <v>631</v>
      </c>
      <c r="I94" s="191">
        <v>193</v>
      </c>
      <c r="J94" s="158">
        <f t="shared" si="5"/>
        <v>0</v>
      </c>
      <c r="HA94" s="160"/>
      <c r="HB94" s="160"/>
      <c r="HC94" s="160"/>
      <c r="HD94" s="160"/>
      <c r="HE94" s="160"/>
      <c r="HF94" s="160"/>
      <c r="HG94" s="160"/>
      <c r="HH94" s="160"/>
      <c r="HI94" s="160"/>
      <c r="HJ94" s="160"/>
      <c r="HK94" s="160"/>
      <c r="HL94" s="160"/>
      <c r="HM94" s="160"/>
      <c r="HN94" s="160"/>
      <c r="HO94" s="160"/>
      <c r="HP94" s="160"/>
      <c r="HQ94" s="160"/>
      <c r="HR94" s="160"/>
      <c r="HS94" s="160"/>
      <c r="HT94" s="160"/>
      <c r="HU94" s="160"/>
      <c r="HV94" s="160"/>
      <c r="HW94" s="160"/>
      <c r="HX94" s="160"/>
      <c r="HY94" s="160"/>
      <c r="HZ94" s="160"/>
      <c r="IA94" s="160"/>
      <c r="IB94" s="160"/>
      <c r="IC94" s="160"/>
      <c r="ID94" s="160"/>
      <c r="IE94" s="160"/>
      <c r="IF94" s="160"/>
      <c r="IG94" s="160"/>
      <c r="IH94" s="160"/>
      <c r="II94" s="160"/>
      <c r="IJ94" s="160"/>
      <c r="IK94" s="160"/>
      <c r="IL94" s="160"/>
      <c r="IM94" s="160"/>
      <c r="IN94" s="160"/>
      <c r="IO94" s="160"/>
      <c r="IP94" s="160"/>
      <c r="IQ94" s="160"/>
      <c r="IR94" s="160"/>
      <c r="IS94" s="160"/>
    </row>
    <row r="95" spans="1:253" s="157" customFormat="1" ht="13.5" customHeight="1">
      <c r="A95" s="193">
        <v>20137</v>
      </c>
      <c r="B95" s="173" t="s">
        <v>85</v>
      </c>
      <c r="C95" s="174">
        <f>VLOOKUP(A95,'[7]一般公共预算'!$A$6:$C$384,3,FALSE)</f>
        <v>427.27</v>
      </c>
      <c r="D95" s="174">
        <v>379.33</v>
      </c>
      <c r="E95" s="192">
        <f t="shared" si="4"/>
        <v>112.64</v>
      </c>
      <c r="G95" s="191">
        <v>20137</v>
      </c>
      <c r="H95" s="191" t="s">
        <v>632</v>
      </c>
      <c r="I95" s="191">
        <v>427.2673</v>
      </c>
      <c r="J95" s="158">
        <f t="shared" si="5"/>
        <v>0</v>
      </c>
      <c r="HA95" s="160"/>
      <c r="HB95" s="160"/>
      <c r="HC95" s="160"/>
      <c r="HD95" s="160"/>
      <c r="HE95" s="160"/>
      <c r="HF95" s="160"/>
      <c r="HG95" s="160"/>
      <c r="HH95" s="160"/>
      <c r="HI95" s="160"/>
      <c r="HJ95" s="160"/>
      <c r="HK95" s="160"/>
      <c r="HL95" s="160"/>
      <c r="HM95" s="160"/>
      <c r="HN95" s="160"/>
      <c r="HO95" s="160"/>
      <c r="HP95" s="160"/>
      <c r="HQ95" s="160"/>
      <c r="HR95" s="160"/>
      <c r="HS95" s="160"/>
      <c r="HT95" s="160"/>
      <c r="HU95" s="160"/>
      <c r="HV95" s="160"/>
      <c r="HW95" s="160"/>
      <c r="HX95" s="160"/>
      <c r="HY95" s="160"/>
      <c r="HZ95" s="160"/>
      <c r="IA95" s="160"/>
      <c r="IB95" s="160"/>
      <c r="IC95" s="160"/>
      <c r="ID95" s="160"/>
      <c r="IE95" s="160"/>
      <c r="IF95" s="160"/>
      <c r="IG95" s="160"/>
      <c r="IH95" s="160"/>
      <c r="II95" s="160"/>
      <c r="IJ95" s="160"/>
      <c r="IK95" s="160"/>
      <c r="IL95" s="160"/>
      <c r="IM95" s="160"/>
      <c r="IN95" s="160"/>
      <c r="IO95" s="160"/>
      <c r="IP95" s="160"/>
      <c r="IQ95" s="160"/>
      <c r="IR95" s="160"/>
      <c r="IS95" s="160"/>
    </row>
    <row r="96" spans="1:253" s="157" customFormat="1" ht="13.5" customHeight="1">
      <c r="A96" s="193">
        <v>2013701</v>
      </c>
      <c r="B96" s="173" t="s">
        <v>39</v>
      </c>
      <c r="C96" s="174">
        <f>VLOOKUP(A96,'[7]一般公共预算'!$A$6:$C$384,3,FALSE)</f>
        <v>247.28</v>
      </c>
      <c r="D96" s="174">
        <v>196.63</v>
      </c>
      <c r="E96" s="192">
        <f t="shared" si="4"/>
        <v>125.76</v>
      </c>
      <c r="G96" s="191">
        <v>2013701</v>
      </c>
      <c r="H96" s="191" t="s">
        <v>591</v>
      </c>
      <c r="I96" s="191">
        <v>247.2831</v>
      </c>
      <c r="J96" s="158">
        <f t="shared" si="5"/>
        <v>0</v>
      </c>
      <c r="HA96" s="160"/>
      <c r="HB96" s="160"/>
      <c r="HC96" s="160"/>
      <c r="HD96" s="160"/>
      <c r="HE96" s="160"/>
      <c r="HF96" s="160"/>
      <c r="HG96" s="160"/>
      <c r="HH96" s="160"/>
      <c r="HI96" s="160"/>
      <c r="HJ96" s="160"/>
      <c r="HK96" s="160"/>
      <c r="HL96" s="160"/>
      <c r="HM96" s="160"/>
      <c r="HN96" s="160"/>
      <c r="HO96" s="160"/>
      <c r="HP96" s="160"/>
      <c r="HQ96" s="160"/>
      <c r="HR96" s="160"/>
      <c r="HS96" s="160"/>
      <c r="HT96" s="160"/>
      <c r="HU96" s="160"/>
      <c r="HV96" s="160"/>
      <c r="HW96" s="160"/>
      <c r="HX96" s="160"/>
      <c r="HY96" s="160"/>
      <c r="HZ96" s="160"/>
      <c r="IA96" s="160"/>
      <c r="IB96" s="160"/>
      <c r="IC96" s="160"/>
      <c r="ID96" s="160"/>
      <c r="IE96" s="160"/>
      <c r="IF96" s="160"/>
      <c r="IG96" s="160"/>
      <c r="IH96" s="160"/>
      <c r="II96" s="160"/>
      <c r="IJ96" s="160"/>
      <c r="IK96" s="160"/>
      <c r="IL96" s="160"/>
      <c r="IM96" s="160"/>
      <c r="IN96" s="160"/>
      <c r="IO96" s="160"/>
      <c r="IP96" s="160"/>
      <c r="IQ96" s="160"/>
      <c r="IR96" s="160"/>
      <c r="IS96" s="160"/>
    </row>
    <row r="97" spans="1:253" s="157" customFormat="1" ht="13.5" customHeight="1">
      <c r="A97" s="193">
        <v>2013750</v>
      </c>
      <c r="B97" s="173" t="s">
        <v>46</v>
      </c>
      <c r="C97" s="174">
        <f>VLOOKUP(A97,'[7]一般公共预算'!$A$6:$C$384,3,FALSE)</f>
        <v>179.98</v>
      </c>
      <c r="D97" s="174">
        <v>182.7</v>
      </c>
      <c r="E97" s="192">
        <f t="shared" si="4"/>
        <v>98.51</v>
      </c>
      <c r="G97" s="191">
        <v>2013750</v>
      </c>
      <c r="H97" s="191" t="s">
        <v>598</v>
      </c>
      <c r="I97" s="191">
        <v>179.9842</v>
      </c>
      <c r="J97" s="158">
        <f t="shared" si="5"/>
        <v>0</v>
      </c>
      <c r="HA97" s="160"/>
      <c r="HB97" s="160"/>
      <c r="HC97" s="160"/>
      <c r="HD97" s="160"/>
      <c r="HE97" s="160"/>
      <c r="HF97" s="160"/>
      <c r="HG97" s="160"/>
      <c r="HH97" s="160"/>
      <c r="HI97" s="160"/>
      <c r="HJ97" s="160"/>
      <c r="HK97" s="160"/>
      <c r="HL97" s="160"/>
      <c r="HM97" s="160"/>
      <c r="HN97" s="160"/>
      <c r="HO97" s="160"/>
      <c r="HP97" s="160"/>
      <c r="HQ97" s="160"/>
      <c r="HR97" s="160"/>
      <c r="HS97" s="160"/>
      <c r="HT97" s="160"/>
      <c r="HU97" s="160"/>
      <c r="HV97" s="160"/>
      <c r="HW97" s="160"/>
      <c r="HX97" s="160"/>
      <c r="HY97" s="160"/>
      <c r="HZ97" s="160"/>
      <c r="IA97" s="160"/>
      <c r="IB97" s="160"/>
      <c r="IC97" s="160"/>
      <c r="ID97" s="160"/>
      <c r="IE97" s="160"/>
      <c r="IF97" s="160"/>
      <c r="IG97" s="160"/>
      <c r="IH97" s="160"/>
      <c r="II97" s="160"/>
      <c r="IJ97" s="160"/>
      <c r="IK97" s="160"/>
      <c r="IL97" s="160"/>
      <c r="IM97" s="160"/>
      <c r="IN97" s="160"/>
      <c r="IO97" s="160"/>
      <c r="IP97" s="160"/>
      <c r="IQ97" s="160"/>
      <c r="IR97" s="160"/>
      <c r="IS97" s="160"/>
    </row>
    <row r="98" spans="1:253" s="157" customFormat="1" ht="13.5" customHeight="1">
      <c r="A98" s="193">
        <v>20138</v>
      </c>
      <c r="B98" s="173" t="s">
        <v>86</v>
      </c>
      <c r="C98" s="174">
        <f>VLOOKUP(A98,'[7]一般公共预算'!$A$6:$C$384,3,FALSE)</f>
        <v>8755.02</v>
      </c>
      <c r="D98" s="174">
        <v>8183</v>
      </c>
      <c r="E98" s="192">
        <f t="shared" si="4"/>
        <v>106.99</v>
      </c>
      <c r="G98" s="191">
        <v>20138</v>
      </c>
      <c r="H98" s="191" t="s">
        <v>633</v>
      </c>
      <c r="I98" s="191">
        <v>8755.0173</v>
      </c>
      <c r="J98" s="158">
        <f t="shared" si="5"/>
        <v>0</v>
      </c>
      <c r="HA98" s="160"/>
      <c r="HB98" s="160"/>
      <c r="HC98" s="160"/>
      <c r="HD98" s="160"/>
      <c r="HE98" s="160"/>
      <c r="HF98" s="160"/>
      <c r="HG98" s="160"/>
      <c r="HH98" s="160"/>
      <c r="HI98" s="160"/>
      <c r="HJ98" s="160"/>
      <c r="HK98" s="160"/>
      <c r="HL98" s="160"/>
      <c r="HM98" s="160"/>
      <c r="HN98" s="160"/>
      <c r="HO98" s="160"/>
      <c r="HP98" s="160"/>
      <c r="HQ98" s="160"/>
      <c r="HR98" s="160"/>
      <c r="HS98" s="160"/>
      <c r="HT98" s="160"/>
      <c r="HU98" s="160"/>
      <c r="HV98" s="160"/>
      <c r="HW98" s="160"/>
      <c r="HX98" s="160"/>
      <c r="HY98" s="160"/>
      <c r="HZ98" s="160"/>
      <c r="IA98" s="160"/>
      <c r="IB98" s="160"/>
      <c r="IC98" s="160"/>
      <c r="ID98" s="160"/>
      <c r="IE98" s="160"/>
      <c r="IF98" s="160"/>
      <c r="IG98" s="160"/>
      <c r="IH98" s="160"/>
      <c r="II98" s="160"/>
      <c r="IJ98" s="160"/>
      <c r="IK98" s="160"/>
      <c r="IL98" s="160"/>
      <c r="IM98" s="160"/>
      <c r="IN98" s="160"/>
      <c r="IO98" s="160"/>
      <c r="IP98" s="160"/>
      <c r="IQ98" s="160"/>
      <c r="IR98" s="160"/>
      <c r="IS98" s="160"/>
    </row>
    <row r="99" spans="1:253" s="157" customFormat="1" ht="13.5" customHeight="1">
      <c r="A99" s="138">
        <v>2013801</v>
      </c>
      <c r="B99" s="173" t="s">
        <v>39</v>
      </c>
      <c r="C99" s="174">
        <f>VLOOKUP(A99,'[7]一般公共预算'!$A$6:$C$384,3,FALSE)</f>
        <v>5474.56</v>
      </c>
      <c r="D99" s="174">
        <v>5381.45</v>
      </c>
      <c r="E99" s="192">
        <f t="shared" si="4"/>
        <v>101.73</v>
      </c>
      <c r="G99" s="191">
        <v>2013801</v>
      </c>
      <c r="H99" s="191" t="s">
        <v>591</v>
      </c>
      <c r="I99" s="191">
        <v>5474.5646</v>
      </c>
      <c r="J99" s="158">
        <f t="shared" si="5"/>
        <v>0</v>
      </c>
      <c r="HA99" s="160"/>
      <c r="HB99" s="160"/>
      <c r="HC99" s="160"/>
      <c r="HD99" s="160"/>
      <c r="HE99" s="160"/>
      <c r="HF99" s="160"/>
      <c r="HG99" s="160"/>
      <c r="HH99" s="160"/>
      <c r="HI99" s="160"/>
      <c r="HJ99" s="160"/>
      <c r="HK99" s="160"/>
      <c r="HL99" s="160"/>
      <c r="HM99" s="160"/>
      <c r="HN99" s="160"/>
      <c r="HO99" s="160"/>
      <c r="HP99" s="160"/>
      <c r="HQ99" s="160"/>
      <c r="HR99" s="160"/>
      <c r="HS99" s="160"/>
      <c r="HT99" s="160"/>
      <c r="HU99" s="160"/>
      <c r="HV99" s="160"/>
      <c r="HW99" s="160"/>
      <c r="HX99" s="160"/>
      <c r="HY99" s="160"/>
      <c r="HZ99" s="160"/>
      <c r="IA99" s="160"/>
      <c r="IB99" s="160"/>
      <c r="IC99" s="160"/>
      <c r="ID99" s="160"/>
      <c r="IE99" s="160"/>
      <c r="IF99" s="160"/>
      <c r="IG99" s="160"/>
      <c r="IH99" s="160"/>
      <c r="II99" s="160"/>
      <c r="IJ99" s="160"/>
      <c r="IK99" s="160"/>
      <c r="IL99" s="160"/>
      <c r="IM99" s="160"/>
      <c r="IN99" s="160"/>
      <c r="IO99" s="160"/>
      <c r="IP99" s="160"/>
      <c r="IQ99" s="160"/>
      <c r="IR99" s="160"/>
      <c r="IS99" s="160"/>
    </row>
    <row r="100" spans="1:253" s="157" customFormat="1" ht="13.5" customHeight="1">
      <c r="A100" s="138">
        <v>2013802</v>
      </c>
      <c r="B100" s="173" t="s">
        <v>40</v>
      </c>
      <c r="C100" s="174">
        <f>VLOOKUP(A100,'[7]一般公共预算'!$A$6:$C$384,3,FALSE)</f>
        <v>380.69</v>
      </c>
      <c r="D100" s="174">
        <v>307.19</v>
      </c>
      <c r="E100" s="192">
        <f t="shared" si="4"/>
        <v>123.93</v>
      </c>
      <c r="G100" s="191">
        <v>2013802</v>
      </c>
      <c r="H100" s="191" t="s">
        <v>592</v>
      </c>
      <c r="I100" s="191">
        <v>380.69</v>
      </c>
      <c r="J100" s="158">
        <f t="shared" si="5"/>
        <v>0</v>
      </c>
      <c r="HA100" s="160"/>
      <c r="HB100" s="160"/>
      <c r="HC100" s="160"/>
      <c r="HD100" s="160"/>
      <c r="HE100" s="160"/>
      <c r="HF100" s="160"/>
      <c r="HG100" s="160"/>
      <c r="HH100" s="160"/>
      <c r="HI100" s="160"/>
      <c r="HJ100" s="160"/>
      <c r="HK100" s="160"/>
      <c r="HL100" s="160"/>
      <c r="HM100" s="160"/>
      <c r="HN100" s="160"/>
      <c r="HO100" s="160"/>
      <c r="HP100" s="160"/>
      <c r="HQ100" s="160"/>
      <c r="HR100" s="160"/>
      <c r="HS100" s="160"/>
      <c r="HT100" s="160"/>
      <c r="HU100" s="160"/>
      <c r="HV100" s="160"/>
      <c r="HW100" s="160"/>
      <c r="HX100" s="160"/>
      <c r="HY100" s="160"/>
      <c r="HZ100" s="160"/>
      <c r="IA100" s="160"/>
      <c r="IB100" s="160"/>
      <c r="IC100" s="160"/>
      <c r="ID100" s="160"/>
      <c r="IE100" s="160"/>
      <c r="IF100" s="160"/>
      <c r="IG100" s="160"/>
      <c r="IH100" s="160"/>
      <c r="II100" s="160"/>
      <c r="IJ100" s="160"/>
      <c r="IK100" s="160"/>
      <c r="IL100" s="160"/>
      <c r="IM100" s="160"/>
      <c r="IN100" s="160"/>
      <c r="IO100" s="160"/>
      <c r="IP100" s="160"/>
      <c r="IQ100" s="160"/>
      <c r="IR100" s="160"/>
      <c r="IS100" s="160"/>
    </row>
    <row r="101" spans="1:253" s="157" customFormat="1" ht="13.5" customHeight="1">
      <c r="A101" s="138">
        <v>2013804</v>
      </c>
      <c r="B101" s="173" t="s">
        <v>87</v>
      </c>
      <c r="C101" s="174">
        <f>VLOOKUP(A101,'[7]一般公共预算'!$A$6:$C$384,3,FALSE)</f>
        <v>1138.81</v>
      </c>
      <c r="D101" s="174">
        <v>641.7</v>
      </c>
      <c r="E101" s="192">
        <f t="shared" si="4"/>
        <v>177.47</v>
      </c>
      <c r="G101" s="191">
        <v>2013804</v>
      </c>
      <c r="H101" s="191" t="s">
        <v>634</v>
      </c>
      <c r="I101" s="191">
        <v>1138.805</v>
      </c>
      <c r="J101" s="158">
        <f t="shared" si="5"/>
        <v>0</v>
      </c>
      <c r="HA101" s="160"/>
      <c r="HB101" s="160"/>
      <c r="HC101" s="160"/>
      <c r="HD101" s="160"/>
      <c r="HE101" s="160"/>
      <c r="HF101" s="160"/>
      <c r="HG101" s="160"/>
      <c r="HH101" s="160"/>
      <c r="HI101" s="160"/>
      <c r="HJ101" s="160"/>
      <c r="HK101" s="160"/>
      <c r="HL101" s="160"/>
      <c r="HM101" s="160"/>
      <c r="HN101" s="160"/>
      <c r="HO101" s="160"/>
      <c r="HP101" s="160"/>
      <c r="HQ101" s="160"/>
      <c r="HR101" s="160"/>
      <c r="HS101" s="160"/>
      <c r="HT101" s="160"/>
      <c r="HU101" s="160"/>
      <c r="HV101" s="160"/>
      <c r="HW101" s="160"/>
      <c r="HX101" s="160"/>
      <c r="HY101" s="160"/>
      <c r="HZ101" s="160"/>
      <c r="IA101" s="160"/>
      <c r="IB101" s="160"/>
      <c r="IC101" s="160"/>
      <c r="ID101" s="160"/>
      <c r="IE101" s="160"/>
      <c r="IF101" s="160"/>
      <c r="IG101" s="160"/>
      <c r="IH101" s="160"/>
      <c r="II101" s="160"/>
      <c r="IJ101" s="160"/>
      <c r="IK101" s="160"/>
      <c r="IL101" s="160"/>
      <c r="IM101" s="160"/>
      <c r="IN101" s="160"/>
      <c r="IO101" s="160"/>
      <c r="IP101" s="160"/>
      <c r="IQ101" s="160"/>
      <c r="IR101" s="160"/>
      <c r="IS101" s="160"/>
    </row>
    <row r="102" spans="1:253" s="157" customFormat="1" ht="13.5" customHeight="1">
      <c r="A102" s="138">
        <v>2013805</v>
      </c>
      <c r="B102" s="173" t="s">
        <v>88</v>
      </c>
      <c r="C102" s="174">
        <f>VLOOKUP(A102,'[7]一般公共预算'!$A$6:$C$384,3,FALSE)</f>
        <v>38.5</v>
      </c>
      <c r="D102" s="174">
        <v>18</v>
      </c>
      <c r="E102" s="192">
        <f t="shared" si="4"/>
        <v>213.89</v>
      </c>
      <c r="G102" s="191">
        <v>2013805</v>
      </c>
      <c r="H102" s="191" t="s">
        <v>635</v>
      </c>
      <c r="I102" s="191">
        <v>38.5</v>
      </c>
      <c r="J102" s="158">
        <f aca="true" t="shared" si="6" ref="J102:J150">A102-G102</f>
        <v>0</v>
      </c>
      <c r="HA102" s="160"/>
      <c r="HB102" s="160"/>
      <c r="HC102" s="160"/>
      <c r="HD102" s="160"/>
      <c r="HE102" s="160"/>
      <c r="HF102" s="160"/>
      <c r="HG102" s="160"/>
      <c r="HH102" s="160"/>
      <c r="HI102" s="160"/>
      <c r="HJ102" s="160"/>
      <c r="HK102" s="160"/>
      <c r="HL102" s="160"/>
      <c r="HM102" s="160"/>
      <c r="HN102" s="160"/>
      <c r="HO102" s="160"/>
      <c r="HP102" s="160"/>
      <c r="HQ102" s="160"/>
      <c r="HR102" s="160"/>
      <c r="HS102" s="160"/>
      <c r="HT102" s="160"/>
      <c r="HU102" s="160"/>
      <c r="HV102" s="160"/>
      <c r="HW102" s="160"/>
      <c r="HX102" s="160"/>
      <c r="HY102" s="160"/>
      <c r="HZ102" s="160"/>
      <c r="IA102" s="160"/>
      <c r="IB102" s="160"/>
      <c r="IC102" s="160"/>
      <c r="ID102" s="160"/>
      <c r="IE102" s="160"/>
      <c r="IF102" s="160"/>
      <c r="IG102" s="160"/>
      <c r="IH102" s="160"/>
      <c r="II102" s="160"/>
      <c r="IJ102" s="160"/>
      <c r="IK102" s="160"/>
      <c r="IL102" s="160"/>
      <c r="IM102" s="160"/>
      <c r="IN102" s="160"/>
      <c r="IO102" s="160"/>
      <c r="IP102" s="160"/>
      <c r="IQ102" s="160"/>
      <c r="IR102" s="160"/>
      <c r="IS102" s="160"/>
    </row>
    <row r="103" spans="1:253" s="157" customFormat="1" ht="13.5" customHeight="1">
      <c r="A103" s="138">
        <v>2013812</v>
      </c>
      <c r="B103" s="173" t="s">
        <v>89</v>
      </c>
      <c r="C103" s="174">
        <f>VLOOKUP(A103,'[7]一般公共预算'!$A$6:$C$384,3,FALSE)</f>
        <v>82</v>
      </c>
      <c r="D103" s="174">
        <v>82</v>
      </c>
      <c r="E103" s="192">
        <f t="shared" si="4"/>
        <v>100</v>
      </c>
      <c r="G103" s="191">
        <v>2013812</v>
      </c>
      <c r="H103" s="191" t="s">
        <v>636</v>
      </c>
      <c r="I103" s="191">
        <v>82</v>
      </c>
      <c r="J103" s="158">
        <f t="shared" si="6"/>
        <v>0</v>
      </c>
      <c r="HA103" s="160"/>
      <c r="HB103" s="160"/>
      <c r="HC103" s="160"/>
      <c r="HD103" s="160"/>
      <c r="HE103" s="160"/>
      <c r="HF103" s="160"/>
      <c r="HG103" s="160"/>
      <c r="HH103" s="160"/>
      <c r="HI103" s="160"/>
      <c r="HJ103" s="160"/>
      <c r="HK103" s="160"/>
      <c r="HL103" s="160"/>
      <c r="HM103" s="160"/>
      <c r="HN103" s="160"/>
      <c r="HO103" s="160"/>
      <c r="HP103" s="160"/>
      <c r="HQ103" s="160"/>
      <c r="HR103" s="160"/>
      <c r="HS103" s="160"/>
      <c r="HT103" s="160"/>
      <c r="HU103" s="160"/>
      <c r="HV103" s="160"/>
      <c r="HW103" s="160"/>
      <c r="HX103" s="160"/>
      <c r="HY103" s="160"/>
      <c r="HZ103" s="160"/>
      <c r="IA103" s="160"/>
      <c r="IB103" s="160"/>
      <c r="IC103" s="160"/>
      <c r="ID103" s="160"/>
      <c r="IE103" s="160"/>
      <c r="IF103" s="160"/>
      <c r="IG103" s="160"/>
      <c r="IH103" s="160"/>
      <c r="II103" s="160"/>
      <c r="IJ103" s="160"/>
      <c r="IK103" s="160"/>
      <c r="IL103" s="160"/>
      <c r="IM103" s="160"/>
      <c r="IN103" s="160"/>
      <c r="IO103" s="160"/>
      <c r="IP103" s="160"/>
      <c r="IQ103" s="160"/>
      <c r="IR103" s="160"/>
      <c r="IS103" s="160"/>
    </row>
    <row r="104" spans="1:10" s="158" customFormat="1" ht="13.5" customHeight="1">
      <c r="A104" s="138">
        <v>2013850</v>
      </c>
      <c r="B104" s="173" t="s">
        <v>46</v>
      </c>
      <c r="C104" s="174">
        <f>VLOOKUP(A104,'[7]一般公共预算'!$A$6:$C$384,3,FALSE)</f>
        <v>345.08</v>
      </c>
      <c r="D104" s="174">
        <v>325.16</v>
      </c>
      <c r="E104" s="192">
        <f t="shared" si="4"/>
        <v>106.13</v>
      </c>
      <c r="G104" s="191">
        <v>2013850</v>
      </c>
      <c r="H104" s="191" t="s">
        <v>598</v>
      </c>
      <c r="I104" s="191">
        <v>345.0777</v>
      </c>
      <c r="J104" s="158">
        <f t="shared" si="6"/>
        <v>0</v>
      </c>
    </row>
    <row r="105" spans="1:253" s="157" customFormat="1" ht="13.5" customHeight="1">
      <c r="A105" s="138">
        <v>2013899</v>
      </c>
      <c r="B105" s="173" t="s">
        <v>90</v>
      </c>
      <c r="C105" s="174">
        <f>VLOOKUP(A105,'[7]一般公共预算'!$A$6:$C$384,3,FALSE)</f>
        <v>1295.38</v>
      </c>
      <c r="D105" s="174">
        <v>1427.5</v>
      </c>
      <c r="E105" s="192">
        <f t="shared" si="4"/>
        <v>90.74</v>
      </c>
      <c r="G105" s="191">
        <v>2013899</v>
      </c>
      <c r="H105" s="191" t="s">
        <v>637</v>
      </c>
      <c r="I105" s="191">
        <v>1295.38</v>
      </c>
      <c r="J105" s="158">
        <f t="shared" si="6"/>
        <v>0</v>
      </c>
      <c r="HA105" s="160"/>
      <c r="HB105" s="160"/>
      <c r="HC105" s="160"/>
      <c r="HD105" s="160"/>
      <c r="HE105" s="160"/>
      <c r="HF105" s="160"/>
      <c r="HG105" s="160"/>
      <c r="HH105" s="160"/>
      <c r="HI105" s="160"/>
      <c r="HJ105" s="160"/>
      <c r="HK105" s="160"/>
      <c r="HL105" s="160"/>
      <c r="HM105" s="160"/>
      <c r="HN105" s="160"/>
      <c r="HO105" s="160"/>
      <c r="HP105" s="160"/>
      <c r="HQ105" s="160"/>
      <c r="HR105" s="160"/>
      <c r="HS105" s="160"/>
      <c r="HT105" s="160"/>
      <c r="HU105" s="160"/>
      <c r="HV105" s="160"/>
      <c r="HW105" s="160"/>
      <c r="HX105" s="160"/>
      <c r="HY105" s="160"/>
      <c r="HZ105" s="160"/>
      <c r="IA105" s="160"/>
      <c r="IB105" s="160"/>
      <c r="IC105" s="160"/>
      <c r="ID105" s="160"/>
      <c r="IE105" s="160"/>
      <c r="IF105" s="160"/>
      <c r="IG105" s="160"/>
      <c r="IH105" s="160"/>
      <c r="II105" s="160"/>
      <c r="IJ105" s="160"/>
      <c r="IK105" s="160"/>
      <c r="IL105" s="160"/>
      <c r="IM105" s="160"/>
      <c r="IN105" s="160"/>
      <c r="IO105" s="160"/>
      <c r="IP105" s="160"/>
      <c r="IQ105" s="160"/>
      <c r="IR105" s="160"/>
      <c r="IS105" s="160"/>
    </row>
    <row r="106" spans="1:253" s="157" customFormat="1" ht="13.5" customHeight="1">
      <c r="A106" s="138">
        <v>20199</v>
      </c>
      <c r="B106" s="173" t="s">
        <v>91</v>
      </c>
      <c r="C106" s="174">
        <f>VLOOKUP(A106,'[7]一般公共预算'!$A$6:$C$384,3,FALSE)</f>
        <v>4392.29</v>
      </c>
      <c r="D106" s="174">
        <v>2489.2</v>
      </c>
      <c r="E106" s="192">
        <f t="shared" si="4"/>
        <v>176.45</v>
      </c>
      <c r="G106" s="191">
        <v>20199</v>
      </c>
      <c r="H106" s="191" t="s">
        <v>638</v>
      </c>
      <c r="I106" s="191">
        <v>4392.29</v>
      </c>
      <c r="J106" s="158">
        <f t="shared" si="6"/>
        <v>0</v>
      </c>
      <c r="HA106" s="160"/>
      <c r="HB106" s="160"/>
      <c r="HC106" s="160"/>
      <c r="HD106" s="160"/>
      <c r="HE106" s="160"/>
      <c r="HF106" s="160"/>
      <c r="HG106" s="160"/>
      <c r="HH106" s="160"/>
      <c r="HI106" s="160"/>
      <c r="HJ106" s="160"/>
      <c r="HK106" s="160"/>
      <c r="HL106" s="160"/>
      <c r="HM106" s="160"/>
      <c r="HN106" s="160"/>
      <c r="HO106" s="160"/>
      <c r="HP106" s="160"/>
      <c r="HQ106" s="160"/>
      <c r="HR106" s="160"/>
      <c r="HS106" s="160"/>
      <c r="HT106" s="160"/>
      <c r="HU106" s="160"/>
      <c r="HV106" s="160"/>
      <c r="HW106" s="160"/>
      <c r="HX106" s="160"/>
      <c r="HY106" s="160"/>
      <c r="HZ106" s="160"/>
      <c r="IA106" s="160"/>
      <c r="IB106" s="160"/>
      <c r="IC106" s="160"/>
      <c r="ID106" s="160"/>
      <c r="IE106" s="160"/>
      <c r="IF106" s="160"/>
      <c r="IG106" s="160"/>
      <c r="IH106" s="160"/>
      <c r="II106" s="160"/>
      <c r="IJ106" s="160"/>
      <c r="IK106" s="160"/>
      <c r="IL106" s="160"/>
      <c r="IM106" s="160"/>
      <c r="IN106" s="160"/>
      <c r="IO106" s="160"/>
      <c r="IP106" s="160"/>
      <c r="IQ106" s="160"/>
      <c r="IR106" s="160"/>
      <c r="IS106" s="160"/>
    </row>
    <row r="107" spans="1:253" s="157" customFormat="1" ht="13.5" customHeight="1">
      <c r="A107" s="138">
        <v>2019999</v>
      </c>
      <c r="B107" s="173" t="s">
        <v>92</v>
      </c>
      <c r="C107" s="174">
        <f>VLOOKUP(A107,'[7]一般公共预算'!$A$6:$C$384,3,FALSE)</f>
        <v>4392.29</v>
      </c>
      <c r="D107" s="174">
        <v>2489.2</v>
      </c>
      <c r="E107" s="192">
        <f t="shared" si="4"/>
        <v>176.45</v>
      </c>
      <c r="G107" s="191">
        <v>2019999</v>
      </c>
      <c r="H107" s="191" t="s">
        <v>639</v>
      </c>
      <c r="I107" s="191">
        <v>4392.29</v>
      </c>
      <c r="J107" s="158">
        <f t="shared" si="6"/>
        <v>0</v>
      </c>
      <c r="HA107" s="160"/>
      <c r="HB107" s="160"/>
      <c r="HC107" s="160"/>
      <c r="HD107" s="160"/>
      <c r="HE107" s="160"/>
      <c r="HF107" s="160"/>
      <c r="HG107" s="160"/>
      <c r="HH107" s="160"/>
      <c r="HI107" s="160"/>
      <c r="HJ107" s="160"/>
      <c r="HK107" s="160"/>
      <c r="HL107" s="160"/>
      <c r="HM107" s="160"/>
      <c r="HN107" s="160"/>
      <c r="HO107" s="160"/>
      <c r="HP107" s="160"/>
      <c r="HQ107" s="160"/>
      <c r="HR107" s="160"/>
      <c r="HS107" s="160"/>
      <c r="HT107" s="160"/>
      <c r="HU107" s="160"/>
      <c r="HV107" s="160"/>
      <c r="HW107" s="160"/>
      <c r="HX107" s="160"/>
      <c r="HY107" s="160"/>
      <c r="HZ107" s="160"/>
      <c r="IA107" s="160"/>
      <c r="IB107" s="160"/>
      <c r="IC107" s="160"/>
      <c r="ID107" s="160"/>
      <c r="IE107" s="160"/>
      <c r="IF107" s="160"/>
      <c r="IG107" s="160"/>
      <c r="IH107" s="160"/>
      <c r="II107" s="160"/>
      <c r="IJ107" s="160"/>
      <c r="IK107" s="160"/>
      <c r="IL107" s="160"/>
      <c r="IM107" s="160"/>
      <c r="IN107" s="160"/>
      <c r="IO107" s="160"/>
      <c r="IP107" s="160"/>
      <c r="IQ107" s="160"/>
      <c r="IR107" s="160"/>
      <c r="IS107" s="160"/>
    </row>
    <row r="108" spans="1:253" s="157" customFormat="1" ht="13.5" customHeight="1">
      <c r="A108" s="171">
        <v>203</v>
      </c>
      <c r="B108" s="172" t="s">
        <v>93</v>
      </c>
      <c r="C108" s="169">
        <f>VLOOKUP(A108,'[7]一般公共预算'!$A$6:$C$384,3,FALSE)</f>
        <v>1916.49</v>
      </c>
      <c r="D108" s="169">
        <v>1686.39</v>
      </c>
      <c r="E108" s="124">
        <f t="shared" si="4"/>
        <v>113.64</v>
      </c>
      <c r="G108" s="191">
        <v>203</v>
      </c>
      <c r="H108" s="191" t="s">
        <v>93</v>
      </c>
      <c r="I108" s="191">
        <v>1916.49</v>
      </c>
      <c r="J108" s="158">
        <f t="shared" si="6"/>
        <v>0</v>
      </c>
      <c r="HA108" s="160"/>
      <c r="HB108" s="160"/>
      <c r="HC108" s="160"/>
      <c r="HD108" s="160"/>
      <c r="HE108" s="160"/>
      <c r="HF108" s="160"/>
      <c r="HG108" s="160"/>
      <c r="HH108" s="160"/>
      <c r="HI108" s="160"/>
      <c r="HJ108" s="160"/>
      <c r="HK108" s="160"/>
      <c r="HL108" s="160"/>
      <c r="HM108" s="160"/>
      <c r="HN108" s="160"/>
      <c r="HO108" s="160"/>
      <c r="HP108" s="160"/>
      <c r="HQ108" s="160"/>
      <c r="HR108" s="160"/>
      <c r="HS108" s="160"/>
      <c r="HT108" s="160"/>
      <c r="HU108" s="160"/>
      <c r="HV108" s="160"/>
      <c r="HW108" s="160"/>
      <c r="HX108" s="160"/>
      <c r="HY108" s="160"/>
      <c r="HZ108" s="160"/>
      <c r="IA108" s="160"/>
      <c r="IB108" s="160"/>
      <c r="IC108" s="160"/>
      <c r="ID108" s="160"/>
      <c r="IE108" s="160"/>
      <c r="IF108" s="160"/>
      <c r="IG108" s="160"/>
      <c r="IH108" s="160"/>
      <c r="II108" s="160"/>
      <c r="IJ108" s="160"/>
      <c r="IK108" s="160"/>
      <c r="IL108" s="160"/>
      <c r="IM108" s="160"/>
      <c r="IN108" s="160"/>
      <c r="IO108" s="160"/>
      <c r="IP108" s="160"/>
      <c r="IQ108" s="160"/>
      <c r="IR108" s="160"/>
      <c r="IS108" s="160"/>
    </row>
    <row r="109" spans="1:253" s="157" customFormat="1" ht="13.5" customHeight="1">
      <c r="A109" s="171">
        <v>204</v>
      </c>
      <c r="B109" s="172" t="s">
        <v>94</v>
      </c>
      <c r="C109" s="169">
        <f>VLOOKUP(A109,'[7]一般公共预算'!$A$6:$C$384,3,FALSE)</f>
        <v>95079.16</v>
      </c>
      <c r="D109" s="169">
        <v>84876.99</v>
      </c>
      <c r="E109" s="124">
        <f t="shared" si="4"/>
        <v>112.02</v>
      </c>
      <c r="G109" s="191">
        <v>204</v>
      </c>
      <c r="H109" s="191" t="s">
        <v>94</v>
      </c>
      <c r="I109" s="191">
        <v>95079.1576</v>
      </c>
      <c r="J109" s="158">
        <f t="shared" si="6"/>
        <v>0</v>
      </c>
      <c r="HA109" s="160"/>
      <c r="HB109" s="160"/>
      <c r="HC109" s="160"/>
      <c r="HD109" s="160"/>
      <c r="HE109" s="160"/>
      <c r="HF109" s="160"/>
      <c r="HG109" s="160"/>
      <c r="HH109" s="160"/>
      <c r="HI109" s="160"/>
      <c r="HJ109" s="160"/>
      <c r="HK109" s="160"/>
      <c r="HL109" s="160"/>
      <c r="HM109" s="160"/>
      <c r="HN109" s="160"/>
      <c r="HO109" s="160"/>
      <c r="HP109" s="160"/>
      <c r="HQ109" s="160"/>
      <c r="HR109" s="160"/>
      <c r="HS109" s="160"/>
      <c r="HT109" s="160"/>
      <c r="HU109" s="160"/>
      <c r="HV109" s="160"/>
      <c r="HW109" s="160"/>
      <c r="HX109" s="160"/>
      <c r="HY109" s="160"/>
      <c r="HZ109" s="160"/>
      <c r="IA109" s="160"/>
      <c r="IB109" s="160"/>
      <c r="IC109" s="160"/>
      <c r="ID109" s="160"/>
      <c r="IE109" s="160"/>
      <c r="IF109" s="160"/>
      <c r="IG109" s="160"/>
      <c r="IH109" s="160"/>
      <c r="II109" s="160"/>
      <c r="IJ109" s="160"/>
      <c r="IK109" s="160"/>
      <c r="IL109" s="160"/>
      <c r="IM109" s="160"/>
      <c r="IN109" s="160"/>
      <c r="IO109" s="160"/>
      <c r="IP109" s="160"/>
      <c r="IQ109" s="160"/>
      <c r="IR109" s="160"/>
      <c r="IS109" s="160"/>
    </row>
    <row r="110" spans="1:253" s="157" customFormat="1" ht="13.5" customHeight="1">
      <c r="A110" s="138">
        <v>20401</v>
      </c>
      <c r="B110" s="173" t="s">
        <v>95</v>
      </c>
      <c r="C110" s="174">
        <f>VLOOKUP(A110,'[7]一般公共预算'!$A$6:$C$384,3,FALSE)</f>
        <v>52</v>
      </c>
      <c r="D110" s="174">
        <v>52</v>
      </c>
      <c r="E110" s="192">
        <f t="shared" si="4"/>
        <v>100</v>
      </c>
      <c r="G110" s="191">
        <v>20401</v>
      </c>
      <c r="H110" s="191" t="s">
        <v>640</v>
      </c>
      <c r="I110" s="191">
        <v>52</v>
      </c>
      <c r="J110" s="158">
        <f t="shared" si="6"/>
        <v>0</v>
      </c>
      <c r="HA110" s="160"/>
      <c r="HB110" s="160"/>
      <c r="HC110" s="160"/>
      <c r="HD110" s="160"/>
      <c r="HE110" s="160"/>
      <c r="HF110" s="160"/>
      <c r="HG110" s="160"/>
      <c r="HH110" s="160"/>
      <c r="HI110" s="160"/>
      <c r="HJ110" s="160"/>
      <c r="HK110" s="160"/>
      <c r="HL110" s="160"/>
      <c r="HM110" s="160"/>
      <c r="HN110" s="160"/>
      <c r="HO110" s="160"/>
      <c r="HP110" s="160"/>
      <c r="HQ110" s="160"/>
      <c r="HR110" s="160"/>
      <c r="HS110" s="160"/>
      <c r="HT110" s="160"/>
      <c r="HU110" s="160"/>
      <c r="HV110" s="160"/>
      <c r="HW110" s="160"/>
      <c r="HX110" s="160"/>
      <c r="HY110" s="160"/>
      <c r="HZ110" s="160"/>
      <c r="IA110" s="160"/>
      <c r="IB110" s="160"/>
      <c r="IC110" s="160"/>
      <c r="ID110" s="160"/>
      <c r="IE110" s="160"/>
      <c r="IF110" s="160"/>
      <c r="IG110" s="160"/>
      <c r="IH110" s="160"/>
      <c r="II110" s="160"/>
      <c r="IJ110" s="160"/>
      <c r="IK110" s="160"/>
      <c r="IL110" s="160"/>
      <c r="IM110" s="160"/>
      <c r="IN110" s="160"/>
      <c r="IO110" s="160"/>
      <c r="IP110" s="160"/>
      <c r="IQ110" s="160"/>
      <c r="IR110" s="160"/>
      <c r="IS110" s="160"/>
    </row>
    <row r="111" spans="1:208" s="159" customFormat="1" ht="13.5" customHeight="1">
      <c r="A111" s="138">
        <v>20402</v>
      </c>
      <c r="B111" s="173" t="s">
        <v>96</v>
      </c>
      <c r="C111" s="174">
        <f>VLOOKUP(A111,'[7]一般公共预算'!$A$6:$C$384,3,FALSE)</f>
        <v>59116.02</v>
      </c>
      <c r="D111" s="174">
        <v>49360.56</v>
      </c>
      <c r="E111" s="192">
        <f t="shared" si="4"/>
        <v>119.76</v>
      </c>
      <c r="F111" s="158"/>
      <c r="G111" s="191">
        <v>20402</v>
      </c>
      <c r="H111" s="191" t="s">
        <v>641</v>
      </c>
      <c r="I111" s="191">
        <v>59116.0223</v>
      </c>
      <c r="J111" s="158">
        <f t="shared" si="6"/>
        <v>0</v>
      </c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  <c r="GK111" s="158"/>
      <c r="GL111" s="158"/>
      <c r="GM111" s="158"/>
      <c r="GN111" s="158"/>
      <c r="GO111" s="158"/>
      <c r="GP111" s="158"/>
      <c r="GQ111" s="158"/>
      <c r="GR111" s="158"/>
      <c r="GS111" s="158"/>
      <c r="GT111" s="158"/>
      <c r="GU111" s="158"/>
      <c r="GV111" s="158"/>
      <c r="GW111" s="158"/>
      <c r="GX111" s="158"/>
      <c r="GY111" s="158"/>
      <c r="GZ111" s="158"/>
    </row>
    <row r="112" spans="1:253" s="157" customFormat="1" ht="13.5" customHeight="1">
      <c r="A112" s="138">
        <v>20404</v>
      </c>
      <c r="B112" s="173" t="s">
        <v>97</v>
      </c>
      <c r="C112" s="174">
        <f>VLOOKUP(A112,'[7]一般公共预算'!$A$6:$C$384,3,FALSE)</f>
        <v>3476.14</v>
      </c>
      <c r="D112" s="174">
        <v>3353.79</v>
      </c>
      <c r="E112" s="192">
        <f t="shared" si="4"/>
        <v>103.65</v>
      </c>
      <c r="G112" s="191">
        <v>20404</v>
      </c>
      <c r="H112" s="191" t="s">
        <v>642</v>
      </c>
      <c r="I112" s="191">
        <v>3476.1396</v>
      </c>
      <c r="J112" s="158">
        <f t="shared" si="6"/>
        <v>0</v>
      </c>
      <c r="HA112" s="160"/>
      <c r="HB112" s="160"/>
      <c r="HC112" s="160"/>
      <c r="HD112" s="160"/>
      <c r="HE112" s="160"/>
      <c r="HF112" s="160"/>
      <c r="HG112" s="160"/>
      <c r="HH112" s="160"/>
      <c r="HI112" s="160"/>
      <c r="HJ112" s="160"/>
      <c r="HK112" s="160"/>
      <c r="HL112" s="160"/>
      <c r="HM112" s="160"/>
      <c r="HN112" s="160"/>
      <c r="HO112" s="160"/>
      <c r="HP112" s="160"/>
      <c r="HQ112" s="160"/>
      <c r="HR112" s="160"/>
      <c r="HS112" s="160"/>
      <c r="HT112" s="160"/>
      <c r="HU112" s="160"/>
      <c r="HV112" s="160"/>
      <c r="HW112" s="160"/>
      <c r="HX112" s="160"/>
      <c r="HY112" s="160"/>
      <c r="HZ112" s="160"/>
      <c r="IA112" s="160"/>
      <c r="IB112" s="160"/>
      <c r="IC112" s="160"/>
      <c r="ID112" s="160"/>
      <c r="IE112" s="160"/>
      <c r="IF112" s="160"/>
      <c r="IG112" s="160"/>
      <c r="IH112" s="160"/>
      <c r="II112" s="160"/>
      <c r="IJ112" s="160"/>
      <c r="IK112" s="160"/>
      <c r="IL112" s="160"/>
      <c r="IM112" s="160"/>
      <c r="IN112" s="160"/>
      <c r="IO112" s="160"/>
      <c r="IP112" s="160"/>
      <c r="IQ112" s="160"/>
      <c r="IR112" s="160"/>
      <c r="IS112" s="160"/>
    </row>
    <row r="113" spans="1:253" s="157" customFormat="1" ht="13.5" customHeight="1">
      <c r="A113" s="138">
        <v>20405</v>
      </c>
      <c r="B113" s="173" t="s">
        <v>98</v>
      </c>
      <c r="C113" s="174">
        <f>VLOOKUP(A113,'[7]一般公共预算'!$A$6:$C$384,3,FALSE)</f>
        <v>8913.17</v>
      </c>
      <c r="D113" s="174">
        <v>9386.71</v>
      </c>
      <c r="E113" s="192">
        <f t="shared" si="4"/>
        <v>94.96</v>
      </c>
      <c r="G113" s="191">
        <v>20405</v>
      </c>
      <c r="H113" s="191" t="s">
        <v>643</v>
      </c>
      <c r="I113" s="191">
        <v>8913.1656</v>
      </c>
      <c r="J113" s="158">
        <f t="shared" si="6"/>
        <v>0</v>
      </c>
      <c r="HA113" s="160"/>
      <c r="HB113" s="160"/>
      <c r="HC113" s="160"/>
      <c r="HD113" s="160"/>
      <c r="HE113" s="160"/>
      <c r="HF113" s="160"/>
      <c r="HG113" s="160"/>
      <c r="HH113" s="160"/>
      <c r="HI113" s="160"/>
      <c r="HJ113" s="160"/>
      <c r="HK113" s="160"/>
      <c r="HL113" s="160"/>
      <c r="HM113" s="160"/>
      <c r="HN113" s="160"/>
      <c r="HO113" s="160"/>
      <c r="HP113" s="160"/>
      <c r="HQ113" s="160"/>
      <c r="HR113" s="160"/>
      <c r="HS113" s="160"/>
      <c r="HT113" s="160"/>
      <c r="HU113" s="160"/>
      <c r="HV113" s="160"/>
      <c r="HW113" s="160"/>
      <c r="HX113" s="160"/>
      <c r="HY113" s="160"/>
      <c r="HZ113" s="160"/>
      <c r="IA113" s="160"/>
      <c r="IB113" s="160"/>
      <c r="IC113" s="160"/>
      <c r="ID113" s="160"/>
      <c r="IE113" s="160"/>
      <c r="IF113" s="160"/>
      <c r="IG113" s="160"/>
      <c r="IH113" s="160"/>
      <c r="II113" s="160"/>
      <c r="IJ113" s="160"/>
      <c r="IK113" s="160"/>
      <c r="IL113" s="160"/>
      <c r="IM113" s="160"/>
      <c r="IN113" s="160"/>
      <c r="IO113" s="160"/>
      <c r="IP113" s="160"/>
      <c r="IQ113" s="160"/>
      <c r="IR113" s="160"/>
      <c r="IS113" s="160"/>
    </row>
    <row r="114" spans="1:253" s="157" customFormat="1" ht="13.5" customHeight="1">
      <c r="A114" s="138">
        <v>20406</v>
      </c>
      <c r="B114" s="173" t="s">
        <v>99</v>
      </c>
      <c r="C114" s="174">
        <f>VLOOKUP(A114,'[7]一般公共预算'!$A$6:$C$384,3,FALSE)</f>
        <v>7378.15</v>
      </c>
      <c r="D114" s="174">
        <v>7304.11</v>
      </c>
      <c r="E114" s="192">
        <f t="shared" si="4"/>
        <v>101.01</v>
      </c>
      <c r="G114" s="191">
        <v>20406</v>
      </c>
      <c r="H114" s="191" t="s">
        <v>644</v>
      </c>
      <c r="I114" s="191">
        <v>7378.1501</v>
      </c>
      <c r="J114" s="158">
        <f t="shared" si="6"/>
        <v>0</v>
      </c>
      <c r="HA114" s="160"/>
      <c r="HB114" s="160"/>
      <c r="HC114" s="160"/>
      <c r="HD114" s="160"/>
      <c r="HE114" s="160"/>
      <c r="HF114" s="160"/>
      <c r="HG114" s="160"/>
      <c r="HH114" s="160"/>
      <c r="HI114" s="160"/>
      <c r="HJ114" s="160"/>
      <c r="HK114" s="160"/>
      <c r="HL114" s="160"/>
      <c r="HM114" s="160"/>
      <c r="HN114" s="160"/>
      <c r="HO114" s="160"/>
      <c r="HP114" s="160"/>
      <c r="HQ114" s="160"/>
      <c r="HR114" s="160"/>
      <c r="HS114" s="160"/>
      <c r="HT114" s="160"/>
      <c r="HU114" s="160"/>
      <c r="HV114" s="160"/>
      <c r="HW114" s="160"/>
      <c r="HX114" s="160"/>
      <c r="HY114" s="160"/>
      <c r="HZ114" s="160"/>
      <c r="IA114" s="160"/>
      <c r="IB114" s="160"/>
      <c r="IC114" s="160"/>
      <c r="ID114" s="160"/>
      <c r="IE114" s="160"/>
      <c r="IF114" s="160"/>
      <c r="IG114" s="160"/>
      <c r="IH114" s="160"/>
      <c r="II114" s="160"/>
      <c r="IJ114" s="160"/>
      <c r="IK114" s="160"/>
      <c r="IL114" s="160"/>
      <c r="IM114" s="160"/>
      <c r="IN114" s="160"/>
      <c r="IO114" s="160"/>
      <c r="IP114" s="160"/>
      <c r="IQ114" s="160"/>
      <c r="IR114" s="160"/>
      <c r="IS114" s="160"/>
    </row>
    <row r="115" spans="1:253" s="157" customFormat="1" ht="13.5" customHeight="1">
      <c r="A115" s="171">
        <v>205</v>
      </c>
      <c r="B115" s="172" t="s">
        <v>100</v>
      </c>
      <c r="C115" s="169">
        <f>VLOOKUP(A115,'[7]一般公共预算'!$A$6:$C$384,3,FALSE)</f>
        <v>248854.99</v>
      </c>
      <c r="D115" s="169">
        <v>206459.98</v>
      </c>
      <c r="E115" s="124">
        <f t="shared" si="4"/>
        <v>120.53</v>
      </c>
      <c r="G115" s="191">
        <v>205</v>
      </c>
      <c r="H115" s="191" t="s">
        <v>100</v>
      </c>
      <c r="I115" s="191">
        <v>248872.4456</v>
      </c>
      <c r="J115" s="158">
        <f t="shared" si="6"/>
        <v>0</v>
      </c>
      <c r="HA115" s="160"/>
      <c r="HB115" s="160"/>
      <c r="HC115" s="160"/>
      <c r="HD115" s="160"/>
      <c r="HE115" s="160"/>
      <c r="HF115" s="160"/>
      <c r="HG115" s="160"/>
      <c r="HH115" s="160"/>
      <c r="HI115" s="160"/>
      <c r="HJ115" s="160"/>
      <c r="HK115" s="160"/>
      <c r="HL115" s="160"/>
      <c r="HM115" s="160"/>
      <c r="HN115" s="160"/>
      <c r="HO115" s="160"/>
      <c r="HP115" s="160"/>
      <c r="HQ115" s="160"/>
      <c r="HR115" s="160"/>
      <c r="HS115" s="160"/>
      <c r="HT115" s="160"/>
      <c r="HU115" s="160"/>
      <c r="HV115" s="160"/>
      <c r="HW115" s="160"/>
      <c r="HX115" s="160"/>
      <c r="HY115" s="160"/>
      <c r="HZ115" s="160"/>
      <c r="IA115" s="160"/>
      <c r="IB115" s="160"/>
      <c r="IC115" s="160"/>
      <c r="ID115" s="160"/>
      <c r="IE115" s="160"/>
      <c r="IF115" s="160"/>
      <c r="IG115" s="160"/>
      <c r="IH115" s="160"/>
      <c r="II115" s="160"/>
      <c r="IJ115" s="160"/>
      <c r="IK115" s="160"/>
      <c r="IL115" s="160"/>
      <c r="IM115" s="160"/>
      <c r="IN115" s="160"/>
      <c r="IO115" s="160"/>
      <c r="IP115" s="160"/>
      <c r="IQ115" s="160"/>
      <c r="IR115" s="160"/>
      <c r="IS115" s="160"/>
    </row>
    <row r="116" spans="1:253" s="157" customFormat="1" ht="13.5" customHeight="1">
      <c r="A116" s="138">
        <v>20501</v>
      </c>
      <c r="B116" s="173" t="s">
        <v>101</v>
      </c>
      <c r="C116" s="174">
        <f>VLOOKUP(A116,'[7]一般公共预算'!$A$6:$C$384,3,FALSE)</f>
        <v>811.8</v>
      </c>
      <c r="D116" s="174">
        <v>396.27</v>
      </c>
      <c r="E116" s="192">
        <f t="shared" si="4"/>
        <v>204.86</v>
      </c>
      <c r="G116" s="191">
        <v>20501</v>
      </c>
      <c r="H116" s="191" t="s">
        <v>645</v>
      </c>
      <c r="I116" s="191">
        <v>811.8041</v>
      </c>
      <c r="J116" s="158">
        <f t="shared" si="6"/>
        <v>0</v>
      </c>
      <c r="HA116" s="160"/>
      <c r="HB116" s="160"/>
      <c r="HC116" s="160"/>
      <c r="HD116" s="160"/>
      <c r="HE116" s="160"/>
      <c r="HF116" s="160"/>
      <c r="HG116" s="160"/>
      <c r="HH116" s="160"/>
      <c r="HI116" s="160"/>
      <c r="HJ116" s="160"/>
      <c r="HK116" s="160"/>
      <c r="HL116" s="160"/>
      <c r="HM116" s="160"/>
      <c r="HN116" s="160"/>
      <c r="HO116" s="160"/>
      <c r="HP116" s="160"/>
      <c r="HQ116" s="160"/>
      <c r="HR116" s="160"/>
      <c r="HS116" s="160"/>
      <c r="HT116" s="160"/>
      <c r="HU116" s="160"/>
      <c r="HV116" s="160"/>
      <c r="HW116" s="160"/>
      <c r="HX116" s="160"/>
      <c r="HY116" s="160"/>
      <c r="HZ116" s="160"/>
      <c r="IA116" s="160"/>
      <c r="IB116" s="160"/>
      <c r="IC116" s="160"/>
      <c r="ID116" s="160"/>
      <c r="IE116" s="160"/>
      <c r="IF116" s="160"/>
      <c r="IG116" s="160"/>
      <c r="IH116" s="160"/>
      <c r="II116" s="160"/>
      <c r="IJ116" s="160"/>
      <c r="IK116" s="160"/>
      <c r="IL116" s="160"/>
      <c r="IM116" s="160"/>
      <c r="IN116" s="160"/>
      <c r="IO116" s="160"/>
      <c r="IP116" s="160"/>
      <c r="IQ116" s="160"/>
      <c r="IR116" s="160"/>
      <c r="IS116" s="160"/>
    </row>
    <row r="117" spans="1:253" s="157" customFormat="1" ht="13.5" customHeight="1">
      <c r="A117" s="138">
        <v>2050101</v>
      </c>
      <c r="B117" s="173" t="s">
        <v>39</v>
      </c>
      <c r="C117" s="174">
        <f>VLOOKUP(A117,'[7]一般公共预算'!$A$6:$C$384,3,FALSE)</f>
        <v>811.8</v>
      </c>
      <c r="D117" s="174">
        <v>396.27</v>
      </c>
      <c r="E117" s="192">
        <f t="shared" si="4"/>
        <v>204.86</v>
      </c>
      <c r="G117" s="191">
        <v>2050101</v>
      </c>
      <c r="H117" s="191" t="s">
        <v>591</v>
      </c>
      <c r="I117" s="191">
        <v>811.8041</v>
      </c>
      <c r="J117" s="158">
        <f t="shared" si="6"/>
        <v>0</v>
      </c>
      <c r="HA117" s="160"/>
      <c r="HB117" s="160"/>
      <c r="HC117" s="160"/>
      <c r="HD117" s="160"/>
      <c r="HE117" s="160"/>
      <c r="HF117" s="160"/>
      <c r="HG117" s="160"/>
      <c r="HH117" s="160"/>
      <c r="HI117" s="160"/>
      <c r="HJ117" s="160"/>
      <c r="HK117" s="160"/>
      <c r="HL117" s="160"/>
      <c r="HM117" s="160"/>
      <c r="HN117" s="160"/>
      <c r="HO117" s="160"/>
      <c r="HP117" s="160"/>
      <c r="HQ117" s="160"/>
      <c r="HR117" s="160"/>
      <c r="HS117" s="160"/>
      <c r="HT117" s="160"/>
      <c r="HU117" s="160"/>
      <c r="HV117" s="160"/>
      <c r="HW117" s="160"/>
      <c r="HX117" s="160"/>
      <c r="HY117" s="160"/>
      <c r="HZ117" s="160"/>
      <c r="IA117" s="160"/>
      <c r="IB117" s="160"/>
      <c r="IC117" s="160"/>
      <c r="ID117" s="160"/>
      <c r="IE117" s="160"/>
      <c r="IF117" s="160"/>
      <c r="IG117" s="160"/>
      <c r="IH117" s="160"/>
      <c r="II117" s="160"/>
      <c r="IJ117" s="160"/>
      <c r="IK117" s="160"/>
      <c r="IL117" s="160"/>
      <c r="IM117" s="160"/>
      <c r="IN117" s="160"/>
      <c r="IO117" s="160"/>
      <c r="IP117" s="160"/>
      <c r="IQ117" s="160"/>
      <c r="IR117" s="160"/>
      <c r="IS117" s="160"/>
    </row>
    <row r="118" spans="1:10" s="158" customFormat="1" ht="13.5" customHeight="1">
      <c r="A118" s="138">
        <v>20502</v>
      </c>
      <c r="B118" s="173" t="s">
        <v>102</v>
      </c>
      <c r="C118" s="174">
        <f>VLOOKUP(A118,'[7]一般公共预算'!$A$6:$C$384,3,FALSE)</f>
        <v>214208.07</v>
      </c>
      <c r="D118" s="174">
        <v>175052.71</v>
      </c>
      <c r="E118" s="192">
        <f t="shared" si="4"/>
        <v>122.37</v>
      </c>
      <c r="G118" s="191">
        <v>20502</v>
      </c>
      <c r="H118" s="191" t="s">
        <v>646</v>
      </c>
      <c r="I118" s="191">
        <v>214225.5286</v>
      </c>
      <c r="J118" s="158">
        <f t="shared" si="6"/>
        <v>0</v>
      </c>
    </row>
    <row r="119" spans="1:253" s="157" customFormat="1" ht="13.5" customHeight="1">
      <c r="A119" s="193" t="s">
        <v>103</v>
      </c>
      <c r="B119" s="173" t="s">
        <v>104</v>
      </c>
      <c r="C119" s="174">
        <v>41859.96</v>
      </c>
      <c r="D119" s="174">
        <v>26942.31</v>
      </c>
      <c r="E119" s="192">
        <f t="shared" si="4"/>
        <v>155.37</v>
      </c>
      <c r="G119" s="191">
        <v>2050201</v>
      </c>
      <c r="H119" s="191" t="s">
        <v>647</v>
      </c>
      <c r="I119" s="191">
        <v>41859.9632</v>
      </c>
      <c r="J119" s="158">
        <f t="shared" si="6"/>
        <v>0</v>
      </c>
      <c r="HA119" s="160"/>
      <c r="HB119" s="160"/>
      <c r="HC119" s="160"/>
      <c r="HD119" s="160"/>
      <c r="HE119" s="160"/>
      <c r="HF119" s="160"/>
      <c r="HG119" s="160"/>
      <c r="HH119" s="160"/>
      <c r="HI119" s="160"/>
      <c r="HJ119" s="160"/>
      <c r="HK119" s="160"/>
      <c r="HL119" s="160"/>
      <c r="HM119" s="160"/>
      <c r="HN119" s="160"/>
      <c r="HO119" s="160"/>
      <c r="HP119" s="160"/>
      <c r="HQ119" s="160"/>
      <c r="HR119" s="160"/>
      <c r="HS119" s="160"/>
      <c r="HT119" s="160"/>
      <c r="HU119" s="160"/>
      <c r="HV119" s="160"/>
      <c r="HW119" s="160"/>
      <c r="HX119" s="160"/>
      <c r="HY119" s="160"/>
      <c r="HZ119" s="160"/>
      <c r="IA119" s="160"/>
      <c r="IB119" s="160"/>
      <c r="IC119" s="160"/>
      <c r="ID119" s="160"/>
      <c r="IE119" s="160"/>
      <c r="IF119" s="160"/>
      <c r="IG119" s="160"/>
      <c r="IH119" s="160"/>
      <c r="II119" s="160"/>
      <c r="IJ119" s="160"/>
      <c r="IK119" s="160"/>
      <c r="IL119" s="160"/>
      <c r="IM119" s="160"/>
      <c r="IN119" s="160"/>
      <c r="IO119" s="160"/>
      <c r="IP119" s="160"/>
      <c r="IQ119" s="160"/>
      <c r="IR119" s="160"/>
      <c r="IS119" s="160"/>
    </row>
    <row r="120" spans="1:253" s="157" customFormat="1" ht="13.5" customHeight="1">
      <c r="A120" s="193" t="s">
        <v>105</v>
      </c>
      <c r="B120" s="173" t="s">
        <v>106</v>
      </c>
      <c r="C120" s="174">
        <v>88232.64</v>
      </c>
      <c r="D120" s="174">
        <v>81322.96</v>
      </c>
      <c r="E120" s="192">
        <f t="shared" si="4"/>
        <v>108.5</v>
      </c>
      <c r="G120" s="191">
        <v>2050202</v>
      </c>
      <c r="H120" s="191" t="s">
        <v>648</v>
      </c>
      <c r="I120" s="191">
        <v>88232.6374</v>
      </c>
      <c r="J120" s="158">
        <f t="shared" si="6"/>
        <v>0</v>
      </c>
      <c r="HA120" s="160"/>
      <c r="HB120" s="160"/>
      <c r="HC120" s="160"/>
      <c r="HD120" s="160"/>
      <c r="HE120" s="160"/>
      <c r="HF120" s="160"/>
      <c r="HG120" s="160"/>
      <c r="HH120" s="160"/>
      <c r="HI120" s="160"/>
      <c r="HJ120" s="160"/>
      <c r="HK120" s="160"/>
      <c r="HL120" s="160"/>
      <c r="HM120" s="160"/>
      <c r="HN120" s="160"/>
      <c r="HO120" s="160"/>
      <c r="HP120" s="160"/>
      <c r="HQ120" s="160"/>
      <c r="HR120" s="160"/>
      <c r="HS120" s="160"/>
      <c r="HT120" s="160"/>
      <c r="HU120" s="160"/>
      <c r="HV120" s="160"/>
      <c r="HW120" s="160"/>
      <c r="HX120" s="160"/>
      <c r="HY120" s="160"/>
      <c r="HZ120" s="160"/>
      <c r="IA120" s="160"/>
      <c r="IB120" s="160"/>
      <c r="IC120" s="160"/>
      <c r="ID120" s="160"/>
      <c r="IE120" s="160"/>
      <c r="IF120" s="160"/>
      <c r="IG120" s="160"/>
      <c r="IH120" s="160"/>
      <c r="II120" s="160"/>
      <c r="IJ120" s="160"/>
      <c r="IK120" s="160"/>
      <c r="IL120" s="160"/>
      <c r="IM120" s="160"/>
      <c r="IN120" s="160"/>
      <c r="IO120" s="160"/>
      <c r="IP120" s="160"/>
      <c r="IQ120" s="160"/>
      <c r="IR120" s="160"/>
      <c r="IS120" s="160"/>
    </row>
    <row r="121" spans="1:253" s="157" customFormat="1" ht="13.5" customHeight="1">
      <c r="A121" s="138">
        <v>2050203</v>
      </c>
      <c r="B121" s="173" t="s">
        <v>107</v>
      </c>
      <c r="C121" s="174">
        <f>VLOOKUP(A121,'[7]一般公共预算'!$A$6:$C$384,3,FALSE)</f>
        <v>51195.4</v>
      </c>
      <c r="D121" s="174">
        <v>47614.12</v>
      </c>
      <c r="E121" s="192">
        <f t="shared" si="4"/>
        <v>107.52</v>
      </c>
      <c r="G121" s="191">
        <v>2050203</v>
      </c>
      <c r="H121" s="191" t="s">
        <v>649</v>
      </c>
      <c r="I121" s="191">
        <v>51201.7514</v>
      </c>
      <c r="J121" s="158">
        <f t="shared" si="6"/>
        <v>0</v>
      </c>
      <c r="HA121" s="160"/>
      <c r="HB121" s="160"/>
      <c r="HC121" s="160"/>
      <c r="HD121" s="160"/>
      <c r="HE121" s="160"/>
      <c r="HF121" s="160"/>
      <c r="HG121" s="160"/>
      <c r="HH121" s="160"/>
      <c r="HI121" s="160"/>
      <c r="HJ121" s="160"/>
      <c r="HK121" s="160"/>
      <c r="HL121" s="160"/>
      <c r="HM121" s="160"/>
      <c r="HN121" s="160"/>
      <c r="HO121" s="160"/>
      <c r="HP121" s="160"/>
      <c r="HQ121" s="160"/>
      <c r="HR121" s="160"/>
      <c r="HS121" s="160"/>
      <c r="HT121" s="160"/>
      <c r="HU121" s="160"/>
      <c r="HV121" s="160"/>
      <c r="HW121" s="160"/>
      <c r="HX121" s="160"/>
      <c r="HY121" s="160"/>
      <c r="HZ121" s="160"/>
      <c r="IA121" s="160"/>
      <c r="IB121" s="160"/>
      <c r="IC121" s="160"/>
      <c r="ID121" s="160"/>
      <c r="IE121" s="160"/>
      <c r="IF121" s="160"/>
      <c r="IG121" s="160"/>
      <c r="IH121" s="160"/>
      <c r="II121" s="160"/>
      <c r="IJ121" s="160"/>
      <c r="IK121" s="160"/>
      <c r="IL121" s="160"/>
      <c r="IM121" s="160"/>
      <c r="IN121" s="160"/>
      <c r="IO121" s="160"/>
      <c r="IP121" s="160"/>
      <c r="IQ121" s="160"/>
      <c r="IR121" s="160"/>
      <c r="IS121" s="160"/>
    </row>
    <row r="122" spans="1:253" s="157" customFormat="1" ht="13.5" customHeight="1">
      <c r="A122" s="138">
        <v>2050204</v>
      </c>
      <c r="B122" s="173" t="s">
        <v>108</v>
      </c>
      <c r="C122" s="174">
        <f>VLOOKUP(A122,'[7]一般公共预算'!$A$6:$C$384,3,FALSE)</f>
        <v>3410.5</v>
      </c>
      <c r="D122" s="174">
        <v>2901.23</v>
      </c>
      <c r="E122" s="192">
        <f t="shared" si="4"/>
        <v>117.55</v>
      </c>
      <c r="G122" s="191">
        <v>2050204</v>
      </c>
      <c r="H122" s="191" t="s">
        <v>650</v>
      </c>
      <c r="I122" s="191">
        <v>3410.5032</v>
      </c>
      <c r="J122" s="158">
        <f t="shared" si="6"/>
        <v>0</v>
      </c>
      <c r="HA122" s="160"/>
      <c r="HB122" s="160"/>
      <c r="HC122" s="160"/>
      <c r="HD122" s="160"/>
      <c r="HE122" s="160"/>
      <c r="HF122" s="160"/>
      <c r="HG122" s="160"/>
      <c r="HH122" s="160"/>
      <c r="HI122" s="160"/>
      <c r="HJ122" s="160"/>
      <c r="HK122" s="160"/>
      <c r="HL122" s="160"/>
      <c r="HM122" s="160"/>
      <c r="HN122" s="160"/>
      <c r="HO122" s="160"/>
      <c r="HP122" s="160"/>
      <c r="HQ122" s="160"/>
      <c r="HR122" s="160"/>
      <c r="HS122" s="160"/>
      <c r="HT122" s="160"/>
      <c r="HU122" s="160"/>
      <c r="HV122" s="160"/>
      <c r="HW122" s="160"/>
      <c r="HX122" s="160"/>
      <c r="HY122" s="160"/>
      <c r="HZ122" s="160"/>
      <c r="IA122" s="160"/>
      <c r="IB122" s="160"/>
      <c r="IC122" s="160"/>
      <c r="ID122" s="160"/>
      <c r="IE122" s="160"/>
      <c r="IF122" s="160"/>
      <c r="IG122" s="160"/>
      <c r="IH122" s="160"/>
      <c r="II122" s="160"/>
      <c r="IJ122" s="160"/>
      <c r="IK122" s="160"/>
      <c r="IL122" s="160"/>
      <c r="IM122" s="160"/>
      <c r="IN122" s="160"/>
      <c r="IO122" s="160"/>
      <c r="IP122" s="160"/>
      <c r="IQ122" s="160"/>
      <c r="IR122" s="160"/>
      <c r="IS122" s="160"/>
    </row>
    <row r="123" spans="1:253" s="157" customFormat="1" ht="13.5" customHeight="1">
      <c r="A123" s="138">
        <v>2050205</v>
      </c>
      <c r="B123" s="173" t="s">
        <v>651</v>
      </c>
      <c r="C123" s="174">
        <f>VLOOKUP(A123,'[7]一般公共预算'!$A$6:$C$384,3,FALSE)</f>
        <v>10000</v>
      </c>
      <c r="D123" s="174"/>
      <c r="E123" s="192">
        <f t="shared" si="4"/>
      </c>
      <c r="G123" s="191">
        <v>2050205</v>
      </c>
      <c r="H123" s="191" t="s">
        <v>652</v>
      </c>
      <c r="I123" s="191">
        <v>10000</v>
      </c>
      <c r="J123" s="158">
        <f t="shared" si="6"/>
        <v>0</v>
      </c>
      <c r="HA123" s="160"/>
      <c r="HB123" s="160"/>
      <c r="HC123" s="160"/>
      <c r="HD123" s="160"/>
      <c r="HE123" s="160"/>
      <c r="HF123" s="160"/>
      <c r="HG123" s="160"/>
      <c r="HH123" s="160"/>
      <c r="HI123" s="160"/>
      <c r="HJ123" s="160"/>
      <c r="HK123" s="160"/>
      <c r="HL123" s="160"/>
      <c r="HM123" s="160"/>
      <c r="HN123" s="160"/>
      <c r="HO123" s="160"/>
      <c r="HP123" s="160"/>
      <c r="HQ123" s="160"/>
      <c r="HR123" s="160"/>
      <c r="HS123" s="160"/>
      <c r="HT123" s="160"/>
      <c r="HU123" s="160"/>
      <c r="HV123" s="160"/>
      <c r="HW123" s="160"/>
      <c r="HX123" s="160"/>
      <c r="HY123" s="160"/>
      <c r="HZ123" s="160"/>
      <c r="IA123" s="160"/>
      <c r="IB123" s="160"/>
      <c r="IC123" s="160"/>
      <c r="ID123" s="160"/>
      <c r="IE123" s="160"/>
      <c r="IF123" s="160"/>
      <c r="IG123" s="160"/>
      <c r="IH123" s="160"/>
      <c r="II123" s="160"/>
      <c r="IJ123" s="160"/>
      <c r="IK123" s="160"/>
      <c r="IL123" s="160"/>
      <c r="IM123" s="160"/>
      <c r="IN123" s="160"/>
      <c r="IO123" s="160"/>
      <c r="IP123" s="160"/>
      <c r="IQ123" s="160"/>
      <c r="IR123" s="160"/>
      <c r="IS123" s="160"/>
    </row>
    <row r="124" spans="1:253" s="157" customFormat="1" ht="13.5" customHeight="1">
      <c r="A124" s="138">
        <v>2050299</v>
      </c>
      <c r="B124" s="173" t="s">
        <v>109</v>
      </c>
      <c r="C124" s="174">
        <f>VLOOKUP(A124,'[7]一般公共预算'!$A$6:$C$384,3,FALSE)</f>
        <v>19509.56</v>
      </c>
      <c r="D124" s="174">
        <v>16272.09</v>
      </c>
      <c r="E124" s="192">
        <f t="shared" si="4"/>
        <v>119.9</v>
      </c>
      <c r="G124" s="191">
        <v>2050299</v>
      </c>
      <c r="H124" s="191" t="s">
        <v>653</v>
      </c>
      <c r="I124" s="191">
        <v>19520.6734</v>
      </c>
      <c r="J124" s="158">
        <f t="shared" si="6"/>
        <v>0</v>
      </c>
      <c r="HA124" s="160"/>
      <c r="HB124" s="160"/>
      <c r="HC124" s="160"/>
      <c r="HD124" s="160"/>
      <c r="HE124" s="160"/>
      <c r="HF124" s="160"/>
      <c r="HG124" s="160"/>
      <c r="HH124" s="160"/>
      <c r="HI124" s="160"/>
      <c r="HJ124" s="160"/>
      <c r="HK124" s="160"/>
      <c r="HL124" s="160"/>
      <c r="HM124" s="160"/>
      <c r="HN124" s="160"/>
      <c r="HO124" s="160"/>
      <c r="HP124" s="160"/>
      <c r="HQ124" s="160"/>
      <c r="HR124" s="160"/>
      <c r="HS124" s="160"/>
      <c r="HT124" s="160"/>
      <c r="HU124" s="160"/>
      <c r="HV124" s="160"/>
      <c r="HW124" s="160"/>
      <c r="HX124" s="160"/>
      <c r="HY124" s="160"/>
      <c r="HZ124" s="160"/>
      <c r="IA124" s="160"/>
      <c r="IB124" s="160"/>
      <c r="IC124" s="160"/>
      <c r="ID124" s="160"/>
      <c r="IE124" s="160"/>
      <c r="IF124" s="160"/>
      <c r="IG124" s="160"/>
      <c r="IH124" s="160"/>
      <c r="II124" s="160"/>
      <c r="IJ124" s="160"/>
      <c r="IK124" s="160"/>
      <c r="IL124" s="160"/>
      <c r="IM124" s="160"/>
      <c r="IN124" s="160"/>
      <c r="IO124" s="160"/>
      <c r="IP124" s="160"/>
      <c r="IQ124" s="160"/>
      <c r="IR124" s="160"/>
      <c r="IS124" s="160"/>
    </row>
    <row r="125" spans="1:253" s="157" customFormat="1" ht="13.5" customHeight="1">
      <c r="A125" s="138">
        <v>20503</v>
      </c>
      <c r="B125" s="173" t="s">
        <v>110</v>
      </c>
      <c r="C125" s="174">
        <f>VLOOKUP(A125,'[7]一般公共预算'!$A$6:$C$384,3,FALSE)</f>
        <v>5072.86</v>
      </c>
      <c r="D125" s="174">
        <v>4140.85</v>
      </c>
      <c r="E125" s="192">
        <f t="shared" si="4"/>
        <v>122.51</v>
      </c>
      <c r="G125" s="191">
        <v>20503</v>
      </c>
      <c r="H125" s="191" t="s">
        <v>654</v>
      </c>
      <c r="I125" s="191">
        <v>5072.8609</v>
      </c>
      <c r="J125" s="158">
        <f t="shared" si="6"/>
        <v>0</v>
      </c>
      <c r="HA125" s="160"/>
      <c r="HB125" s="160"/>
      <c r="HC125" s="160"/>
      <c r="HD125" s="160"/>
      <c r="HE125" s="160"/>
      <c r="HF125" s="160"/>
      <c r="HG125" s="160"/>
      <c r="HH125" s="160"/>
      <c r="HI125" s="160"/>
      <c r="HJ125" s="160"/>
      <c r="HK125" s="160"/>
      <c r="HL125" s="160"/>
      <c r="HM125" s="160"/>
      <c r="HN125" s="160"/>
      <c r="HO125" s="160"/>
      <c r="HP125" s="160"/>
      <c r="HQ125" s="160"/>
      <c r="HR125" s="160"/>
      <c r="HS125" s="160"/>
      <c r="HT125" s="160"/>
      <c r="HU125" s="160"/>
      <c r="HV125" s="160"/>
      <c r="HW125" s="160"/>
      <c r="HX125" s="160"/>
      <c r="HY125" s="160"/>
      <c r="HZ125" s="160"/>
      <c r="IA125" s="160"/>
      <c r="IB125" s="160"/>
      <c r="IC125" s="160"/>
      <c r="ID125" s="160"/>
      <c r="IE125" s="160"/>
      <c r="IF125" s="160"/>
      <c r="IG125" s="160"/>
      <c r="IH125" s="160"/>
      <c r="II125" s="160"/>
      <c r="IJ125" s="160"/>
      <c r="IK125" s="160"/>
      <c r="IL125" s="160"/>
      <c r="IM125" s="160"/>
      <c r="IN125" s="160"/>
      <c r="IO125" s="160"/>
      <c r="IP125" s="160"/>
      <c r="IQ125" s="160"/>
      <c r="IR125" s="160"/>
      <c r="IS125" s="160"/>
    </row>
    <row r="126" spans="1:253" s="157" customFormat="1" ht="13.5" customHeight="1">
      <c r="A126" s="138">
        <v>2050302</v>
      </c>
      <c r="B126" s="173" t="s">
        <v>111</v>
      </c>
      <c r="C126" s="174">
        <f>VLOOKUP(A126,'[7]一般公共预算'!$A$6:$C$384,3,FALSE)</f>
        <v>5072.86</v>
      </c>
      <c r="D126" s="174">
        <v>4140.85</v>
      </c>
      <c r="E126" s="192">
        <f t="shared" si="4"/>
        <v>122.51</v>
      </c>
      <c r="G126" s="191">
        <v>2050302</v>
      </c>
      <c r="H126" s="191" t="s">
        <v>655</v>
      </c>
      <c r="I126" s="191">
        <v>5072.8609</v>
      </c>
      <c r="J126" s="158">
        <f t="shared" si="6"/>
        <v>0</v>
      </c>
      <c r="HA126" s="160"/>
      <c r="HB126" s="160"/>
      <c r="HC126" s="160"/>
      <c r="HD126" s="160"/>
      <c r="HE126" s="160"/>
      <c r="HF126" s="160"/>
      <c r="HG126" s="160"/>
      <c r="HH126" s="160"/>
      <c r="HI126" s="160"/>
      <c r="HJ126" s="160"/>
      <c r="HK126" s="160"/>
      <c r="HL126" s="160"/>
      <c r="HM126" s="160"/>
      <c r="HN126" s="160"/>
      <c r="HO126" s="160"/>
      <c r="HP126" s="160"/>
      <c r="HQ126" s="160"/>
      <c r="HR126" s="160"/>
      <c r="HS126" s="160"/>
      <c r="HT126" s="160"/>
      <c r="HU126" s="160"/>
      <c r="HV126" s="160"/>
      <c r="HW126" s="160"/>
      <c r="HX126" s="160"/>
      <c r="HY126" s="160"/>
      <c r="HZ126" s="160"/>
      <c r="IA126" s="160"/>
      <c r="IB126" s="160"/>
      <c r="IC126" s="160"/>
      <c r="ID126" s="160"/>
      <c r="IE126" s="160"/>
      <c r="IF126" s="160"/>
      <c r="IG126" s="160"/>
      <c r="IH126" s="160"/>
      <c r="II126" s="160"/>
      <c r="IJ126" s="160"/>
      <c r="IK126" s="160"/>
      <c r="IL126" s="160"/>
      <c r="IM126" s="160"/>
      <c r="IN126" s="160"/>
      <c r="IO126" s="160"/>
      <c r="IP126" s="160"/>
      <c r="IQ126" s="160"/>
      <c r="IR126" s="160"/>
      <c r="IS126" s="160"/>
    </row>
    <row r="127" spans="1:253" s="157" customFormat="1" ht="13.5" customHeight="1">
      <c r="A127" s="138">
        <v>20504</v>
      </c>
      <c r="B127" s="173" t="s">
        <v>112</v>
      </c>
      <c r="C127" s="174">
        <f>VLOOKUP(A127,'[7]一般公共预算'!$A$6:$C$384,3,FALSE)</f>
        <v>412.53</v>
      </c>
      <c r="D127" s="174">
        <v>592.28</v>
      </c>
      <c r="E127" s="174">
        <f t="shared" si="4"/>
        <v>69.65</v>
      </c>
      <c r="G127" s="191">
        <v>20504</v>
      </c>
      <c r="H127" s="191" t="s">
        <v>656</v>
      </c>
      <c r="I127" s="191">
        <v>412.5325</v>
      </c>
      <c r="J127" s="158">
        <f t="shared" si="6"/>
        <v>0</v>
      </c>
      <c r="HA127" s="160"/>
      <c r="HB127" s="160"/>
      <c r="HC127" s="160"/>
      <c r="HD127" s="160"/>
      <c r="HE127" s="160"/>
      <c r="HF127" s="160"/>
      <c r="HG127" s="160"/>
      <c r="HH127" s="160"/>
      <c r="HI127" s="160"/>
      <c r="HJ127" s="160"/>
      <c r="HK127" s="160"/>
      <c r="HL127" s="160"/>
      <c r="HM127" s="160"/>
      <c r="HN127" s="160"/>
      <c r="HO127" s="160"/>
      <c r="HP127" s="160"/>
      <c r="HQ127" s="160"/>
      <c r="HR127" s="160"/>
      <c r="HS127" s="160"/>
      <c r="HT127" s="160"/>
      <c r="HU127" s="160"/>
      <c r="HV127" s="160"/>
      <c r="HW127" s="160"/>
      <c r="HX127" s="160"/>
      <c r="HY127" s="160"/>
      <c r="HZ127" s="160"/>
      <c r="IA127" s="160"/>
      <c r="IB127" s="160"/>
      <c r="IC127" s="160"/>
      <c r="ID127" s="160"/>
      <c r="IE127" s="160"/>
      <c r="IF127" s="160"/>
      <c r="IG127" s="160"/>
      <c r="IH127" s="160"/>
      <c r="II127" s="160"/>
      <c r="IJ127" s="160"/>
      <c r="IK127" s="160"/>
      <c r="IL127" s="160"/>
      <c r="IM127" s="160"/>
      <c r="IN127" s="160"/>
      <c r="IO127" s="160"/>
      <c r="IP127" s="160"/>
      <c r="IQ127" s="160"/>
      <c r="IR127" s="160"/>
      <c r="IS127" s="160"/>
    </row>
    <row r="128" spans="1:253" s="157" customFormat="1" ht="13.5" customHeight="1">
      <c r="A128" s="138">
        <v>2050499</v>
      </c>
      <c r="B128" s="173" t="s">
        <v>113</v>
      </c>
      <c r="C128" s="174">
        <f>VLOOKUP(A128,'[7]一般公共预算'!$A$6:$C$384,3,FALSE)</f>
        <v>412.53</v>
      </c>
      <c r="D128" s="174">
        <v>592.28</v>
      </c>
      <c r="E128" s="174">
        <f t="shared" si="4"/>
        <v>69.65</v>
      </c>
      <c r="G128" s="191">
        <v>2050499</v>
      </c>
      <c r="H128" s="191" t="s">
        <v>657</v>
      </c>
      <c r="I128" s="191">
        <v>412.5325</v>
      </c>
      <c r="J128" s="158">
        <f t="shared" si="6"/>
        <v>0</v>
      </c>
      <c r="HA128" s="160"/>
      <c r="HB128" s="160"/>
      <c r="HC128" s="160"/>
      <c r="HD128" s="160"/>
      <c r="HE128" s="160"/>
      <c r="HF128" s="160"/>
      <c r="HG128" s="160"/>
      <c r="HH128" s="160"/>
      <c r="HI128" s="160"/>
      <c r="HJ128" s="160"/>
      <c r="HK128" s="160"/>
      <c r="HL128" s="160"/>
      <c r="HM128" s="160"/>
      <c r="HN128" s="160"/>
      <c r="HO128" s="160"/>
      <c r="HP128" s="160"/>
      <c r="HQ128" s="160"/>
      <c r="HR128" s="160"/>
      <c r="HS128" s="160"/>
      <c r="HT128" s="160"/>
      <c r="HU128" s="160"/>
      <c r="HV128" s="160"/>
      <c r="HW128" s="160"/>
      <c r="HX128" s="160"/>
      <c r="HY128" s="160"/>
      <c r="HZ128" s="160"/>
      <c r="IA128" s="160"/>
      <c r="IB128" s="160"/>
      <c r="IC128" s="160"/>
      <c r="ID128" s="160"/>
      <c r="IE128" s="160"/>
      <c r="IF128" s="160"/>
      <c r="IG128" s="160"/>
      <c r="IH128" s="160"/>
      <c r="II128" s="160"/>
      <c r="IJ128" s="160"/>
      <c r="IK128" s="160"/>
      <c r="IL128" s="160"/>
      <c r="IM128" s="160"/>
      <c r="IN128" s="160"/>
      <c r="IO128" s="160"/>
      <c r="IP128" s="160"/>
      <c r="IQ128" s="160"/>
      <c r="IR128" s="160"/>
      <c r="IS128" s="160"/>
    </row>
    <row r="129" spans="1:253" s="157" customFormat="1" ht="13.5" customHeight="1">
      <c r="A129" s="138">
        <v>20507</v>
      </c>
      <c r="B129" s="173" t="s">
        <v>114</v>
      </c>
      <c r="C129" s="174">
        <f>VLOOKUP(A129,'[7]一般公共预算'!$A$6:$C$384,3,FALSE)</f>
        <v>1165.86</v>
      </c>
      <c r="D129" s="174">
        <v>932.18</v>
      </c>
      <c r="E129" s="192">
        <f t="shared" si="4"/>
        <v>125.07</v>
      </c>
      <c r="G129" s="191">
        <v>20507</v>
      </c>
      <c r="H129" s="191" t="s">
        <v>658</v>
      </c>
      <c r="I129" s="191">
        <v>1165.8585</v>
      </c>
      <c r="J129" s="158">
        <f t="shared" si="6"/>
        <v>0</v>
      </c>
      <c r="HA129" s="160"/>
      <c r="HB129" s="160"/>
      <c r="HC129" s="160"/>
      <c r="HD129" s="160"/>
      <c r="HE129" s="160"/>
      <c r="HF129" s="160"/>
      <c r="HG129" s="160"/>
      <c r="HH129" s="160"/>
      <c r="HI129" s="160"/>
      <c r="HJ129" s="160"/>
      <c r="HK129" s="160"/>
      <c r="HL129" s="160"/>
      <c r="HM129" s="160"/>
      <c r="HN129" s="160"/>
      <c r="HO129" s="160"/>
      <c r="HP129" s="160"/>
      <c r="HQ129" s="160"/>
      <c r="HR129" s="160"/>
      <c r="HS129" s="160"/>
      <c r="HT129" s="160"/>
      <c r="HU129" s="160"/>
      <c r="HV129" s="160"/>
      <c r="HW129" s="160"/>
      <c r="HX129" s="160"/>
      <c r="HY129" s="160"/>
      <c r="HZ129" s="160"/>
      <c r="IA129" s="160"/>
      <c r="IB129" s="160"/>
      <c r="IC129" s="160"/>
      <c r="ID129" s="160"/>
      <c r="IE129" s="160"/>
      <c r="IF129" s="160"/>
      <c r="IG129" s="160"/>
      <c r="IH129" s="160"/>
      <c r="II129" s="160"/>
      <c r="IJ129" s="160"/>
      <c r="IK129" s="160"/>
      <c r="IL129" s="160"/>
      <c r="IM129" s="160"/>
      <c r="IN129" s="160"/>
      <c r="IO129" s="160"/>
      <c r="IP129" s="160"/>
      <c r="IQ129" s="160"/>
      <c r="IR129" s="160"/>
      <c r="IS129" s="160"/>
    </row>
    <row r="130" spans="1:253" s="157" customFormat="1" ht="13.5" customHeight="1">
      <c r="A130" s="138">
        <v>2050701</v>
      </c>
      <c r="B130" s="173" t="s">
        <v>115</v>
      </c>
      <c r="C130" s="174">
        <f>VLOOKUP(A130,'[7]一般公共预算'!$A$6:$C$384,3,FALSE)</f>
        <v>1165.86</v>
      </c>
      <c r="D130" s="174">
        <v>932.18</v>
      </c>
      <c r="E130" s="192">
        <f t="shared" si="4"/>
        <v>125.07</v>
      </c>
      <c r="G130" s="191">
        <v>2050701</v>
      </c>
      <c r="H130" s="191" t="s">
        <v>659</v>
      </c>
      <c r="I130" s="191">
        <v>1165.8585</v>
      </c>
      <c r="J130" s="158">
        <f t="shared" si="6"/>
        <v>0</v>
      </c>
      <c r="HA130" s="160"/>
      <c r="HB130" s="160"/>
      <c r="HC130" s="160"/>
      <c r="HD130" s="160"/>
      <c r="HE130" s="160"/>
      <c r="HF130" s="160"/>
      <c r="HG130" s="160"/>
      <c r="HH130" s="160"/>
      <c r="HI130" s="160"/>
      <c r="HJ130" s="160"/>
      <c r="HK130" s="160"/>
      <c r="HL130" s="160"/>
      <c r="HM130" s="160"/>
      <c r="HN130" s="160"/>
      <c r="HO130" s="160"/>
      <c r="HP130" s="160"/>
      <c r="HQ130" s="160"/>
      <c r="HR130" s="160"/>
      <c r="HS130" s="160"/>
      <c r="HT130" s="160"/>
      <c r="HU130" s="160"/>
      <c r="HV130" s="160"/>
      <c r="HW130" s="160"/>
      <c r="HX130" s="160"/>
      <c r="HY130" s="160"/>
      <c r="HZ130" s="160"/>
      <c r="IA130" s="160"/>
      <c r="IB130" s="160"/>
      <c r="IC130" s="160"/>
      <c r="ID130" s="160"/>
      <c r="IE130" s="160"/>
      <c r="IF130" s="160"/>
      <c r="IG130" s="160"/>
      <c r="IH130" s="160"/>
      <c r="II130" s="160"/>
      <c r="IJ130" s="160"/>
      <c r="IK130" s="160"/>
      <c r="IL130" s="160"/>
      <c r="IM130" s="160"/>
      <c r="IN130" s="160"/>
      <c r="IO130" s="160"/>
      <c r="IP130" s="160"/>
      <c r="IQ130" s="160"/>
      <c r="IR130" s="160"/>
      <c r="IS130" s="160"/>
    </row>
    <row r="131" spans="1:208" s="159" customFormat="1" ht="13.5" customHeight="1">
      <c r="A131" s="138">
        <v>20508</v>
      </c>
      <c r="B131" s="173" t="s">
        <v>116</v>
      </c>
      <c r="C131" s="174">
        <f>VLOOKUP(A131,'[7]一般公共预算'!$A$6:$C$384,3,FALSE)</f>
        <v>1829.25</v>
      </c>
      <c r="D131" s="174">
        <v>1168.29</v>
      </c>
      <c r="E131" s="192">
        <f t="shared" si="4"/>
        <v>156.57</v>
      </c>
      <c r="F131" s="158"/>
      <c r="G131" s="191">
        <v>20508</v>
      </c>
      <c r="H131" s="191" t="s">
        <v>660</v>
      </c>
      <c r="I131" s="191">
        <v>1829.2466</v>
      </c>
      <c r="J131" s="158">
        <f t="shared" si="6"/>
        <v>0</v>
      </c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  <c r="DB131" s="158"/>
      <c r="DC131" s="158"/>
      <c r="DD131" s="158"/>
      <c r="DE131" s="158"/>
      <c r="DF131" s="158"/>
      <c r="DG131" s="158"/>
      <c r="DH131" s="158"/>
      <c r="DI131" s="158"/>
      <c r="DJ131" s="158"/>
      <c r="DK131" s="158"/>
      <c r="DL131" s="158"/>
      <c r="DM131" s="158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8"/>
      <c r="DY131" s="158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8"/>
      <c r="EN131" s="158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58"/>
      <c r="FC131" s="158"/>
      <c r="FD131" s="158"/>
      <c r="FE131" s="158"/>
      <c r="FF131" s="158"/>
      <c r="FG131" s="158"/>
      <c r="FH131" s="158"/>
      <c r="FI131" s="158"/>
      <c r="FJ131" s="158"/>
      <c r="FK131" s="158"/>
      <c r="FL131" s="158"/>
      <c r="FM131" s="158"/>
      <c r="FN131" s="158"/>
      <c r="FO131" s="158"/>
      <c r="FP131" s="158"/>
      <c r="FQ131" s="158"/>
      <c r="FR131" s="158"/>
      <c r="FS131" s="158"/>
      <c r="FT131" s="158"/>
      <c r="FU131" s="158"/>
      <c r="FV131" s="158"/>
      <c r="FW131" s="158"/>
      <c r="FX131" s="158"/>
      <c r="FY131" s="158"/>
      <c r="FZ131" s="158"/>
      <c r="GA131" s="158"/>
      <c r="GB131" s="158"/>
      <c r="GC131" s="158"/>
      <c r="GD131" s="158"/>
      <c r="GE131" s="158"/>
      <c r="GF131" s="158"/>
      <c r="GG131" s="158"/>
      <c r="GH131" s="158"/>
      <c r="GI131" s="158"/>
      <c r="GJ131" s="158"/>
      <c r="GK131" s="158"/>
      <c r="GL131" s="158"/>
      <c r="GM131" s="158"/>
      <c r="GN131" s="158"/>
      <c r="GO131" s="158"/>
      <c r="GP131" s="158"/>
      <c r="GQ131" s="158"/>
      <c r="GR131" s="158"/>
      <c r="GS131" s="158"/>
      <c r="GT131" s="158"/>
      <c r="GU131" s="158"/>
      <c r="GV131" s="158"/>
      <c r="GW131" s="158"/>
      <c r="GX131" s="158"/>
      <c r="GY131" s="158"/>
      <c r="GZ131" s="158"/>
    </row>
    <row r="132" spans="1:253" s="157" customFormat="1" ht="13.5" customHeight="1">
      <c r="A132" s="138">
        <v>2050899</v>
      </c>
      <c r="B132" s="173" t="s">
        <v>117</v>
      </c>
      <c r="C132" s="174">
        <f>VLOOKUP(A132,'[7]一般公共预算'!$A$6:$C$384,3,FALSE)</f>
        <v>1829.25</v>
      </c>
      <c r="D132" s="174">
        <v>1168.29</v>
      </c>
      <c r="E132" s="192">
        <f t="shared" si="4"/>
        <v>156.57</v>
      </c>
      <c r="G132" s="191">
        <v>2050899</v>
      </c>
      <c r="H132" s="191" t="s">
        <v>661</v>
      </c>
      <c r="I132" s="191">
        <v>1829.2466</v>
      </c>
      <c r="J132" s="158">
        <f t="shared" si="6"/>
        <v>0</v>
      </c>
      <c r="HA132" s="160"/>
      <c r="HB132" s="160"/>
      <c r="HC132" s="160"/>
      <c r="HD132" s="160"/>
      <c r="HE132" s="160"/>
      <c r="HF132" s="160"/>
      <c r="HG132" s="160"/>
      <c r="HH132" s="160"/>
      <c r="HI132" s="160"/>
      <c r="HJ132" s="160"/>
      <c r="HK132" s="160"/>
      <c r="HL132" s="160"/>
      <c r="HM132" s="160"/>
      <c r="HN132" s="160"/>
      <c r="HO132" s="160"/>
      <c r="HP132" s="160"/>
      <c r="HQ132" s="160"/>
      <c r="HR132" s="160"/>
      <c r="HS132" s="160"/>
      <c r="HT132" s="160"/>
      <c r="HU132" s="160"/>
      <c r="HV132" s="160"/>
      <c r="HW132" s="160"/>
      <c r="HX132" s="160"/>
      <c r="HY132" s="160"/>
      <c r="HZ132" s="160"/>
      <c r="IA132" s="160"/>
      <c r="IB132" s="160"/>
      <c r="IC132" s="160"/>
      <c r="ID132" s="160"/>
      <c r="IE132" s="160"/>
      <c r="IF132" s="160"/>
      <c r="IG132" s="160"/>
      <c r="IH132" s="160"/>
      <c r="II132" s="160"/>
      <c r="IJ132" s="160"/>
      <c r="IK132" s="160"/>
      <c r="IL132" s="160"/>
      <c r="IM132" s="160"/>
      <c r="IN132" s="160"/>
      <c r="IO132" s="160"/>
      <c r="IP132" s="160"/>
      <c r="IQ132" s="160"/>
      <c r="IR132" s="160"/>
      <c r="IS132" s="160"/>
    </row>
    <row r="133" spans="1:253" s="157" customFormat="1" ht="13.5" customHeight="1">
      <c r="A133" s="138">
        <v>20509</v>
      </c>
      <c r="B133" s="173" t="s">
        <v>118</v>
      </c>
      <c r="C133" s="174">
        <f>VLOOKUP(A133,'[7]一般公共预算'!$A$6:$C$384,3,FALSE)</f>
        <v>24120.61</v>
      </c>
      <c r="D133" s="174">
        <v>24177.39</v>
      </c>
      <c r="E133" s="192">
        <f t="shared" si="4"/>
        <v>99.77</v>
      </c>
      <c r="G133" s="191">
        <v>20509</v>
      </c>
      <c r="H133" s="191" t="s">
        <v>662</v>
      </c>
      <c r="I133" s="191">
        <v>24120.6144</v>
      </c>
      <c r="J133" s="158">
        <f t="shared" si="6"/>
        <v>0</v>
      </c>
      <c r="HA133" s="160"/>
      <c r="HB133" s="160"/>
      <c r="HC133" s="160"/>
      <c r="HD133" s="160"/>
      <c r="HE133" s="160"/>
      <c r="HF133" s="160"/>
      <c r="HG133" s="160"/>
      <c r="HH133" s="160"/>
      <c r="HI133" s="160"/>
      <c r="HJ133" s="160"/>
      <c r="HK133" s="160"/>
      <c r="HL133" s="160"/>
      <c r="HM133" s="160"/>
      <c r="HN133" s="160"/>
      <c r="HO133" s="160"/>
      <c r="HP133" s="160"/>
      <c r="HQ133" s="160"/>
      <c r="HR133" s="160"/>
      <c r="HS133" s="160"/>
      <c r="HT133" s="160"/>
      <c r="HU133" s="160"/>
      <c r="HV133" s="160"/>
      <c r="HW133" s="160"/>
      <c r="HX133" s="160"/>
      <c r="HY133" s="160"/>
      <c r="HZ133" s="160"/>
      <c r="IA133" s="160"/>
      <c r="IB133" s="160"/>
      <c r="IC133" s="160"/>
      <c r="ID133" s="160"/>
      <c r="IE133" s="160"/>
      <c r="IF133" s="160"/>
      <c r="IG133" s="160"/>
      <c r="IH133" s="160"/>
      <c r="II133" s="160"/>
      <c r="IJ133" s="160"/>
      <c r="IK133" s="160"/>
      <c r="IL133" s="160"/>
      <c r="IM133" s="160"/>
      <c r="IN133" s="160"/>
      <c r="IO133" s="160"/>
      <c r="IP133" s="160"/>
      <c r="IQ133" s="160"/>
      <c r="IR133" s="160"/>
      <c r="IS133" s="160"/>
    </row>
    <row r="134" spans="1:253" s="157" customFormat="1" ht="13.5" customHeight="1">
      <c r="A134" s="138">
        <v>2050999</v>
      </c>
      <c r="B134" s="173" t="s">
        <v>119</v>
      </c>
      <c r="C134" s="174">
        <f>VLOOKUP(A134,'[7]一般公共预算'!$A$6:$C$384,3,FALSE)</f>
        <v>24120.61</v>
      </c>
      <c r="D134" s="174">
        <v>24177.39</v>
      </c>
      <c r="E134" s="192">
        <f aca="true" t="shared" si="7" ref="E134:E197">IF(D134=0,"",C134/D134*100)</f>
        <v>99.77</v>
      </c>
      <c r="G134" s="191">
        <v>2050999</v>
      </c>
      <c r="H134" s="191" t="s">
        <v>663</v>
      </c>
      <c r="I134" s="191">
        <v>24120.6144</v>
      </c>
      <c r="J134" s="158">
        <f t="shared" si="6"/>
        <v>0</v>
      </c>
      <c r="HA134" s="160"/>
      <c r="HB134" s="160"/>
      <c r="HC134" s="160"/>
      <c r="HD134" s="160"/>
      <c r="HE134" s="160"/>
      <c r="HF134" s="160"/>
      <c r="HG134" s="160"/>
      <c r="HH134" s="160"/>
      <c r="HI134" s="160"/>
      <c r="HJ134" s="160"/>
      <c r="HK134" s="160"/>
      <c r="HL134" s="160"/>
      <c r="HM134" s="160"/>
      <c r="HN134" s="160"/>
      <c r="HO134" s="160"/>
      <c r="HP134" s="160"/>
      <c r="HQ134" s="160"/>
      <c r="HR134" s="160"/>
      <c r="HS134" s="160"/>
      <c r="HT134" s="160"/>
      <c r="HU134" s="160"/>
      <c r="HV134" s="160"/>
      <c r="HW134" s="160"/>
      <c r="HX134" s="160"/>
      <c r="HY134" s="160"/>
      <c r="HZ134" s="160"/>
      <c r="IA134" s="160"/>
      <c r="IB134" s="160"/>
      <c r="IC134" s="160"/>
      <c r="ID134" s="160"/>
      <c r="IE134" s="160"/>
      <c r="IF134" s="160"/>
      <c r="IG134" s="160"/>
      <c r="IH134" s="160"/>
      <c r="II134" s="160"/>
      <c r="IJ134" s="160"/>
      <c r="IK134" s="160"/>
      <c r="IL134" s="160"/>
      <c r="IM134" s="160"/>
      <c r="IN134" s="160"/>
      <c r="IO134" s="160"/>
      <c r="IP134" s="160"/>
      <c r="IQ134" s="160"/>
      <c r="IR134" s="160"/>
      <c r="IS134" s="160"/>
    </row>
    <row r="135" spans="1:253" s="157" customFormat="1" ht="13.5" customHeight="1">
      <c r="A135" s="138">
        <v>20599</v>
      </c>
      <c r="B135" s="173" t="s">
        <v>336</v>
      </c>
      <c r="C135" s="174">
        <f>VLOOKUP(A135,'[7]一般公共预算'!$A$6:$C$384,3,FALSE)</f>
        <v>1234</v>
      </c>
      <c r="D135" s="174"/>
      <c r="E135" s="192">
        <f t="shared" si="7"/>
      </c>
      <c r="G135" s="191">
        <v>20599</v>
      </c>
      <c r="H135" s="191" t="s">
        <v>664</v>
      </c>
      <c r="I135" s="191">
        <v>1234</v>
      </c>
      <c r="J135" s="158">
        <f t="shared" si="6"/>
        <v>0</v>
      </c>
      <c r="HA135" s="160"/>
      <c r="HB135" s="160"/>
      <c r="HC135" s="160"/>
      <c r="HD135" s="160"/>
      <c r="HE135" s="160"/>
      <c r="HF135" s="160"/>
      <c r="HG135" s="160"/>
      <c r="HH135" s="160"/>
      <c r="HI135" s="160"/>
      <c r="HJ135" s="160"/>
      <c r="HK135" s="160"/>
      <c r="HL135" s="160"/>
      <c r="HM135" s="160"/>
      <c r="HN135" s="160"/>
      <c r="HO135" s="160"/>
      <c r="HP135" s="160"/>
      <c r="HQ135" s="160"/>
      <c r="HR135" s="160"/>
      <c r="HS135" s="160"/>
      <c r="HT135" s="160"/>
      <c r="HU135" s="160"/>
      <c r="HV135" s="160"/>
      <c r="HW135" s="160"/>
      <c r="HX135" s="160"/>
      <c r="HY135" s="160"/>
      <c r="HZ135" s="160"/>
      <c r="IA135" s="160"/>
      <c r="IB135" s="160"/>
      <c r="IC135" s="160"/>
      <c r="ID135" s="160"/>
      <c r="IE135" s="160"/>
      <c r="IF135" s="160"/>
      <c r="IG135" s="160"/>
      <c r="IH135" s="160"/>
      <c r="II135" s="160"/>
      <c r="IJ135" s="160"/>
      <c r="IK135" s="160"/>
      <c r="IL135" s="160"/>
      <c r="IM135" s="160"/>
      <c r="IN135" s="160"/>
      <c r="IO135" s="160"/>
      <c r="IP135" s="160"/>
      <c r="IQ135" s="160"/>
      <c r="IR135" s="160"/>
      <c r="IS135" s="160"/>
    </row>
    <row r="136" spans="1:253" s="157" customFormat="1" ht="13.5" customHeight="1">
      <c r="A136" s="138">
        <v>2059999</v>
      </c>
      <c r="B136" s="173" t="s">
        <v>664</v>
      </c>
      <c r="C136" s="174">
        <f>VLOOKUP(A136,'[7]一般公共预算'!$A$6:$C$384,3,FALSE)</f>
        <v>1234</v>
      </c>
      <c r="D136" s="174"/>
      <c r="E136" s="192">
        <f t="shared" si="7"/>
      </c>
      <c r="G136" s="191">
        <v>2059999</v>
      </c>
      <c r="H136" s="191" t="s">
        <v>665</v>
      </c>
      <c r="I136" s="191">
        <v>1234</v>
      </c>
      <c r="J136" s="158">
        <f t="shared" si="6"/>
        <v>0</v>
      </c>
      <c r="HA136" s="160"/>
      <c r="HB136" s="160"/>
      <c r="HC136" s="160"/>
      <c r="HD136" s="160"/>
      <c r="HE136" s="160"/>
      <c r="HF136" s="160"/>
      <c r="HG136" s="160"/>
      <c r="HH136" s="160"/>
      <c r="HI136" s="160"/>
      <c r="HJ136" s="160"/>
      <c r="HK136" s="160"/>
      <c r="HL136" s="160"/>
      <c r="HM136" s="160"/>
      <c r="HN136" s="160"/>
      <c r="HO136" s="160"/>
      <c r="HP136" s="160"/>
      <c r="HQ136" s="160"/>
      <c r="HR136" s="160"/>
      <c r="HS136" s="160"/>
      <c r="HT136" s="160"/>
      <c r="HU136" s="160"/>
      <c r="HV136" s="160"/>
      <c r="HW136" s="160"/>
      <c r="HX136" s="160"/>
      <c r="HY136" s="160"/>
      <c r="HZ136" s="160"/>
      <c r="IA136" s="160"/>
      <c r="IB136" s="160"/>
      <c r="IC136" s="160"/>
      <c r="ID136" s="160"/>
      <c r="IE136" s="160"/>
      <c r="IF136" s="160"/>
      <c r="IG136" s="160"/>
      <c r="IH136" s="160"/>
      <c r="II136" s="160"/>
      <c r="IJ136" s="160"/>
      <c r="IK136" s="160"/>
      <c r="IL136" s="160"/>
      <c r="IM136" s="160"/>
      <c r="IN136" s="160"/>
      <c r="IO136" s="160"/>
      <c r="IP136" s="160"/>
      <c r="IQ136" s="160"/>
      <c r="IR136" s="160"/>
      <c r="IS136" s="160"/>
    </row>
    <row r="137" spans="1:253" s="157" customFormat="1" ht="13.5" customHeight="1">
      <c r="A137" s="171">
        <v>206</v>
      </c>
      <c r="B137" s="172" t="s">
        <v>120</v>
      </c>
      <c r="C137" s="169">
        <f>VLOOKUP(A137,'[7]一般公共预算'!$A$6:$C$384,3,FALSE)</f>
        <v>93148.39</v>
      </c>
      <c r="D137" s="169">
        <v>67002.64</v>
      </c>
      <c r="E137" s="124">
        <f t="shared" si="7"/>
        <v>139.02</v>
      </c>
      <c r="G137" s="191">
        <v>206</v>
      </c>
      <c r="H137" s="191" t="s">
        <v>120</v>
      </c>
      <c r="I137" s="191">
        <v>92479.959339</v>
      </c>
      <c r="J137" s="158">
        <f t="shared" si="6"/>
        <v>0</v>
      </c>
      <c r="HA137" s="160"/>
      <c r="HB137" s="160"/>
      <c r="HC137" s="160"/>
      <c r="HD137" s="160"/>
      <c r="HE137" s="160"/>
      <c r="HF137" s="160"/>
      <c r="HG137" s="160"/>
      <c r="HH137" s="160"/>
      <c r="HI137" s="160"/>
      <c r="HJ137" s="160"/>
      <c r="HK137" s="160"/>
      <c r="HL137" s="160"/>
      <c r="HM137" s="160"/>
      <c r="HN137" s="160"/>
      <c r="HO137" s="160"/>
      <c r="HP137" s="160"/>
      <c r="HQ137" s="160"/>
      <c r="HR137" s="160"/>
      <c r="HS137" s="160"/>
      <c r="HT137" s="160"/>
      <c r="HU137" s="160"/>
      <c r="HV137" s="160"/>
      <c r="HW137" s="160"/>
      <c r="HX137" s="160"/>
      <c r="HY137" s="160"/>
      <c r="HZ137" s="160"/>
      <c r="IA137" s="160"/>
      <c r="IB137" s="160"/>
      <c r="IC137" s="160"/>
      <c r="ID137" s="160"/>
      <c r="IE137" s="160"/>
      <c r="IF137" s="160"/>
      <c r="IG137" s="160"/>
      <c r="IH137" s="160"/>
      <c r="II137" s="160"/>
      <c r="IJ137" s="160"/>
      <c r="IK137" s="160"/>
      <c r="IL137" s="160"/>
      <c r="IM137" s="160"/>
      <c r="IN137" s="160"/>
      <c r="IO137" s="160"/>
      <c r="IP137" s="160"/>
      <c r="IQ137" s="160"/>
      <c r="IR137" s="160"/>
      <c r="IS137" s="160"/>
    </row>
    <row r="138" spans="1:253" s="157" customFormat="1" ht="13.5" customHeight="1">
      <c r="A138" s="138">
        <v>20601</v>
      </c>
      <c r="B138" s="173" t="s">
        <v>121</v>
      </c>
      <c r="C138" s="174">
        <f>VLOOKUP(A138,'[7]一般公共预算'!$A$6:$C$384,3,FALSE)</f>
        <v>7055.78</v>
      </c>
      <c r="D138" s="174">
        <v>4221.13</v>
      </c>
      <c r="E138" s="192">
        <f t="shared" si="7"/>
        <v>167.15</v>
      </c>
      <c r="G138" s="191">
        <v>20601</v>
      </c>
      <c r="H138" s="191" t="s">
        <v>666</v>
      </c>
      <c r="I138" s="191">
        <v>7055.778</v>
      </c>
      <c r="J138" s="158">
        <f t="shared" si="6"/>
        <v>0</v>
      </c>
      <c r="HA138" s="160"/>
      <c r="HB138" s="160"/>
      <c r="HC138" s="160"/>
      <c r="HD138" s="160"/>
      <c r="HE138" s="160"/>
      <c r="HF138" s="160"/>
      <c r="HG138" s="160"/>
      <c r="HH138" s="160"/>
      <c r="HI138" s="160"/>
      <c r="HJ138" s="160"/>
      <c r="HK138" s="160"/>
      <c r="HL138" s="160"/>
      <c r="HM138" s="160"/>
      <c r="HN138" s="160"/>
      <c r="HO138" s="160"/>
      <c r="HP138" s="160"/>
      <c r="HQ138" s="160"/>
      <c r="HR138" s="160"/>
      <c r="HS138" s="160"/>
      <c r="HT138" s="160"/>
      <c r="HU138" s="160"/>
      <c r="HV138" s="160"/>
      <c r="HW138" s="160"/>
      <c r="HX138" s="160"/>
      <c r="HY138" s="160"/>
      <c r="HZ138" s="160"/>
      <c r="IA138" s="160"/>
      <c r="IB138" s="160"/>
      <c r="IC138" s="160"/>
      <c r="ID138" s="160"/>
      <c r="IE138" s="160"/>
      <c r="IF138" s="160"/>
      <c r="IG138" s="160"/>
      <c r="IH138" s="160"/>
      <c r="II138" s="160"/>
      <c r="IJ138" s="160"/>
      <c r="IK138" s="160"/>
      <c r="IL138" s="160"/>
      <c r="IM138" s="160"/>
      <c r="IN138" s="160"/>
      <c r="IO138" s="160"/>
      <c r="IP138" s="160"/>
      <c r="IQ138" s="160"/>
      <c r="IR138" s="160"/>
      <c r="IS138" s="160"/>
    </row>
    <row r="139" spans="1:253" s="157" customFormat="1" ht="13.5" customHeight="1">
      <c r="A139" s="138">
        <v>2060101</v>
      </c>
      <c r="B139" s="173" t="s">
        <v>39</v>
      </c>
      <c r="C139" s="174">
        <f>VLOOKUP(A139,'[7]一般公共预算'!$A$6:$C$384,3,FALSE)</f>
        <v>631.9</v>
      </c>
      <c r="D139" s="174">
        <v>667.95</v>
      </c>
      <c r="E139" s="192">
        <f t="shared" si="7"/>
        <v>94.6</v>
      </c>
      <c r="G139" s="191">
        <v>2060101</v>
      </c>
      <c r="H139" s="191" t="s">
        <v>591</v>
      </c>
      <c r="I139" s="191">
        <v>631.9026</v>
      </c>
      <c r="J139" s="158">
        <f t="shared" si="6"/>
        <v>0</v>
      </c>
      <c r="HA139" s="160"/>
      <c r="HB139" s="160"/>
      <c r="HC139" s="160"/>
      <c r="HD139" s="160"/>
      <c r="HE139" s="160"/>
      <c r="HF139" s="160"/>
      <c r="HG139" s="160"/>
      <c r="HH139" s="160"/>
      <c r="HI139" s="160"/>
      <c r="HJ139" s="160"/>
      <c r="HK139" s="160"/>
      <c r="HL139" s="160"/>
      <c r="HM139" s="160"/>
      <c r="HN139" s="160"/>
      <c r="HO139" s="160"/>
      <c r="HP139" s="160"/>
      <c r="HQ139" s="160"/>
      <c r="HR139" s="160"/>
      <c r="HS139" s="160"/>
      <c r="HT139" s="160"/>
      <c r="HU139" s="160"/>
      <c r="HV139" s="160"/>
      <c r="HW139" s="160"/>
      <c r="HX139" s="160"/>
      <c r="HY139" s="160"/>
      <c r="HZ139" s="160"/>
      <c r="IA139" s="160"/>
      <c r="IB139" s="160"/>
      <c r="IC139" s="160"/>
      <c r="ID139" s="160"/>
      <c r="IE139" s="160"/>
      <c r="IF139" s="160"/>
      <c r="IG139" s="160"/>
      <c r="IH139" s="160"/>
      <c r="II139" s="160"/>
      <c r="IJ139" s="160"/>
      <c r="IK139" s="160"/>
      <c r="IL139" s="160"/>
      <c r="IM139" s="160"/>
      <c r="IN139" s="160"/>
      <c r="IO139" s="160"/>
      <c r="IP139" s="160"/>
      <c r="IQ139" s="160"/>
      <c r="IR139" s="160"/>
      <c r="IS139" s="160"/>
    </row>
    <row r="140" spans="1:253" s="157" customFormat="1" ht="13.5" customHeight="1">
      <c r="A140" s="138">
        <v>2060102</v>
      </c>
      <c r="B140" s="173" t="s">
        <v>40</v>
      </c>
      <c r="C140" s="174">
        <f>VLOOKUP(A140,'[7]一般公共预算'!$A$6:$C$384,3,FALSE)</f>
        <v>6006.57</v>
      </c>
      <c r="D140" s="174">
        <v>3262.53</v>
      </c>
      <c r="E140" s="192">
        <f t="shared" si="7"/>
        <v>184.11</v>
      </c>
      <c r="G140" s="191">
        <v>2060102</v>
      </c>
      <c r="H140" s="191" t="s">
        <v>592</v>
      </c>
      <c r="I140" s="191">
        <v>6006.5666</v>
      </c>
      <c r="J140" s="158">
        <f t="shared" si="6"/>
        <v>0</v>
      </c>
      <c r="HA140" s="160"/>
      <c r="HB140" s="160"/>
      <c r="HC140" s="160"/>
      <c r="HD140" s="160"/>
      <c r="HE140" s="160"/>
      <c r="HF140" s="160"/>
      <c r="HG140" s="160"/>
      <c r="HH140" s="160"/>
      <c r="HI140" s="160"/>
      <c r="HJ140" s="160"/>
      <c r="HK140" s="160"/>
      <c r="HL140" s="160"/>
      <c r="HM140" s="160"/>
      <c r="HN140" s="160"/>
      <c r="HO140" s="160"/>
      <c r="HP140" s="160"/>
      <c r="HQ140" s="160"/>
      <c r="HR140" s="160"/>
      <c r="HS140" s="160"/>
      <c r="HT140" s="160"/>
      <c r="HU140" s="160"/>
      <c r="HV140" s="160"/>
      <c r="HW140" s="160"/>
      <c r="HX140" s="160"/>
      <c r="HY140" s="160"/>
      <c r="HZ140" s="160"/>
      <c r="IA140" s="160"/>
      <c r="IB140" s="160"/>
      <c r="IC140" s="160"/>
      <c r="ID140" s="160"/>
      <c r="IE140" s="160"/>
      <c r="IF140" s="160"/>
      <c r="IG140" s="160"/>
      <c r="IH140" s="160"/>
      <c r="II140" s="160"/>
      <c r="IJ140" s="160"/>
      <c r="IK140" s="160"/>
      <c r="IL140" s="160"/>
      <c r="IM140" s="160"/>
      <c r="IN140" s="160"/>
      <c r="IO140" s="160"/>
      <c r="IP140" s="160"/>
      <c r="IQ140" s="160"/>
      <c r="IR140" s="160"/>
      <c r="IS140" s="160"/>
    </row>
    <row r="141" spans="1:253" s="157" customFormat="1" ht="13.5" customHeight="1">
      <c r="A141" s="138">
        <v>2060199</v>
      </c>
      <c r="B141" s="173" t="s">
        <v>122</v>
      </c>
      <c r="C141" s="174">
        <f>VLOOKUP(A141,'[7]一般公共预算'!$A$6:$C$384,3,FALSE)</f>
        <v>417.31</v>
      </c>
      <c r="D141" s="174">
        <v>290.65</v>
      </c>
      <c r="E141" s="192">
        <f t="shared" si="7"/>
        <v>143.58</v>
      </c>
      <c r="G141" s="191">
        <v>2060199</v>
      </c>
      <c r="H141" s="191" t="s">
        <v>667</v>
      </c>
      <c r="I141" s="191">
        <v>417.3088</v>
      </c>
      <c r="J141" s="158">
        <f t="shared" si="6"/>
        <v>0</v>
      </c>
      <c r="HA141" s="160"/>
      <c r="HB141" s="160"/>
      <c r="HC141" s="160"/>
      <c r="HD141" s="160"/>
      <c r="HE141" s="160"/>
      <c r="HF141" s="160"/>
      <c r="HG141" s="160"/>
      <c r="HH141" s="160"/>
      <c r="HI141" s="160"/>
      <c r="HJ141" s="160"/>
      <c r="HK141" s="160"/>
      <c r="HL141" s="160"/>
      <c r="HM141" s="160"/>
      <c r="HN141" s="160"/>
      <c r="HO141" s="160"/>
      <c r="HP141" s="160"/>
      <c r="HQ141" s="160"/>
      <c r="HR141" s="160"/>
      <c r="HS141" s="160"/>
      <c r="HT141" s="160"/>
      <c r="HU141" s="160"/>
      <c r="HV141" s="160"/>
      <c r="HW141" s="160"/>
      <c r="HX141" s="160"/>
      <c r="HY141" s="160"/>
      <c r="HZ141" s="160"/>
      <c r="IA141" s="160"/>
      <c r="IB141" s="160"/>
      <c r="IC141" s="160"/>
      <c r="ID141" s="160"/>
      <c r="IE141" s="160"/>
      <c r="IF141" s="160"/>
      <c r="IG141" s="160"/>
      <c r="IH141" s="160"/>
      <c r="II141" s="160"/>
      <c r="IJ141" s="160"/>
      <c r="IK141" s="160"/>
      <c r="IL141" s="160"/>
      <c r="IM141" s="160"/>
      <c r="IN141" s="160"/>
      <c r="IO141" s="160"/>
      <c r="IP141" s="160"/>
      <c r="IQ141" s="160"/>
      <c r="IR141" s="160"/>
      <c r="IS141" s="160"/>
    </row>
    <row r="142" spans="1:253" s="157" customFormat="1" ht="13.5" customHeight="1">
      <c r="A142" s="138">
        <v>20602</v>
      </c>
      <c r="B142" s="173" t="s">
        <v>123</v>
      </c>
      <c r="C142" s="174"/>
      <c r="D142" s="174">
        <v>10000</v>
      </c>
      <c r="E142" s="192">
        <f t="shared" si="7"/>
        <v>0</v>
      </c>
      <c r="G142" s="191"/>
      <c r="H142" s="191"/>
      <c r="I142" s="191"/>
      <c r="J142" s="158">
        <f t="shared" si="6"/>
        <v>20602</v>
      </c>
      <c r="HA142" s="160"/>
      <c r="HB142" s="160"/>
      <c r="HC142" s="160"/>
      <c r="HD142" s="160"/>
      <c r="HE142" s="160"/>
      <c r="HF142" s="160"/>
      <c r="HG142" s="160"/>
      <c r="HH142" s="160"/>
      <c r="HI142" s="160"/>
      <c r="HJ142" s="160"/>
      <c r="HK142" s="160"/>
      <c r="HL142" s="160"/>
      <c r="HM142" s="160"/>
      <c r="HN142" s="160"/>
      <c r="HO142" s="160"/>
      <c r="HP142" s="160"/>
      <c r="HQ142" s="160"/>
      <c r="HR142" s="160"/>
      <c r="HS142" s="160"/>
      <c r="HT142" s="160"/>
      <c r="HU142" s="160"/>
      <c r="HV142" s="160"/>
      <c r="HW142" s="160"/>
      <c r="HX142" s="160"/>
      <c r="HY142" s="160"/>
      <c r="HZ142" s="160"/>
      <c r="IA142" s="160"/>
      <c r="IB142" s="160"/>
      <c r="IC142" s="160"/>
      <c r="ID142" s="160"/>
      <c r="IE142" s="160"/>
      <c r="IF142" s="160"/>
      <c r="IG142" s="160"/>
      <c r="IH142" s="160"/>
      <c r="II142" s="160"/>
      <c r="IJ142" s="160"/>
      <c r="IK142" s="160"/>
      <c r="IL142" s="160"/>
      <c r="IM142" s="160"/>
      <c r="IN142" s="160"/>
      <c r="IO142" s="160"/>
      <c r="IP142" s="160"/>
      <c r="IQ142" s="160"/>
      <c r="IR142" s="160"/>
      <c r="IS142" s="160"/>
    </row>
    <row r="143" spans="1:253" s="157" customFormat="1" ht="13.5" customHeight="1">
      <c r="A143" s="138">
        <v>2060204</v>
      </c>
      <c r="B143" s="173" t="s">
        <v>124</v>
      </c>
      <c r="C143" s="174"/>
      <c r="D143" s="174">
        <v>10000</v>
      </c>
      <c r="E143" s="192">
        <f t="shared" si="7"/>
        <v>0</v>
      </c>
      <c r="G143" s="191"/>
      <c r="H143" s="191"/>
      <c r="I143" s="191"/>
      <c r="J143" s="158">
        <f t="shared" si="6"/>
        <v>2060204</v>
      </c>
      <c r="HA143" s="160"/>
      <c r="HB143" s="160"/>
      <c r="HC143" s="160"/>
      <c r="HD143" s="160"/>
      <c r="HE143" s="160"/>
      <c r="HF143" s="160"/>
      <c r="HG143" s="160"/>
      <c r="HH143" s="160"/>
      <c r="HI143" s="160"/>
      <c r="HJ143" s="160"/>
      <c r="HK143" s="160"/>
      <c r="HL143" s="160"/>
      <c r="HM143" s="160"/>
      <c r="HN143" s="160"/>
      <c r="HO143" s="160"/>
      <c r="HP143" s="160"/>
      <c r="HQ143" s="160"/>
      <c r="HR143" s="160"/>
      <c r="HS143" s="160"/>
      <c r="HT143" s="160"/>
      <c r="HU143" s="160"/>
      <c r="HV143" s="160"/>
      <c r="HW143" s="160"/>
      <c r="HX143" s="160"/>
      <c r="HY143" s="160"/>
      <c r="HZ143" s="160"/>
      <c r="IA143" s="160"/>
      <c r="IB143" s="160"/>
      <c r="IC143" s="160"/>
      <c r="ID143" s="160"/>
      <c r="IE143" s="160"/>
      <c r="IF143" s="160"/>
      <c r="IG143" s="160"/>
      <c r="IH143" s="160"/>
      <c r="II143" s="160"/>
      <c r="IJ143" s="160"/>
      <c r="IK143" s="160"/>
      <c r="IL143" s="160"/>
      <c r="IM143" s="160"/>
      <c r="IN143" s="160"/>
      <c r="IO143" s="160"/>
      <c r="IP143" s="160"/>
      <c r="IQ143" s="160"/>
      <c r="IR143" s="160"/>
      <c r="IS143" s="160"/>
    </row>
    <row r="144" spans="1:253" s="157" customFormat="1" ht="13.5" customHeight="1">
      <c r="A144" s="138">
        <v>20604</v>
      </c>
      <c r="B144" s="173" t="s">
        <v>125</v>
      </c>
      <c r="C144" s="174">
        <f>VLOOKUP(A144,'[7]一般公共预算'!$A$6:$C$384,3,FALSE)</f>
        <v>9010</v>
      </c>
      <c r="D144" s="174">
        <v>8872.35</v>
      </c>
      <c r="E144" s="192">
        <f t="shared" si="7"/>
        <v>101.55</v>
      </c>
      <c r="G144" s="191">
        <v>20604</v>
      </c>
      <c r="H144" s="191" t="s">
        <v>668</v>
      </c>
      <c r="I144" s="191">
        <v>9010</v>
      </c>
      <c r="J144" s="158">
        <f t="shared" si="6"/>
        <v>0</v>
      </c>
      <c r="HA144" s="160"/>
      <c r="HB144" s="160"/>
      <c r="HC144" s="160"/>
      <c r="HD144" s="160"/>
      <c r="HE144" s="160"/>
      <c r="HF144" s="160"/>
      <c r="HG144" s="160"/>
      <c r="HH144" s="160"/>
      <c r="HI144" s="160"/>
      <c r="HJ144" s="160"/>
      <c r="HK144" s="160"/>
      <c r="HL144" s="160"/>
      <c r="HM144" s="160"/>
      <c r="HN144" s="160"/>
      <c r="HO144" s="160"/>
      <c r="HP144" s="160"/>
      <c r="HQ144" s="160"/>
      <c r="HR144" s="160"/>
      <c r="HS144" s="160"/>
      <c r="HT144" s="160"/>
      <c r="HU144" s="160"/>
      <c r="HV144" s="160"/>
      <c r="HW144" s="160"/>
      <c r="HX144" s="160"/>
      <c r="HY144" s="160"/>
      <c r="HZ144" s="160"/>
      <c r="IA144" s="160"/>
      <c r="IB144" s="160"/>
      <c r="IC144" s="160"/>
      <c r="ID144" s="160"/>
      <c r="IE144" s="160"/>
      <c r="IF144" s="160"/>
      <c r="IG144" s="160"/>
      <c r="IH144" s="160"/>
      <c r="II144" s="160"/>
      <c r="IJ144" s="160"/>
      <c r="IK144" s="160"/>
      <c r="IL144" s="160"/>
      <c r="IM144" s="160"/>
      <c r="IN144" s="160"/>
      <c r="IO144" s="160"/>
      <c r="IP144" s="160"/>
      <c r="IQ144" s="160"/>
      <c r="IR144" s="160"/>
      <c r="IS144" s="160"/>
    </row>
    <row r="145" spans="1:253" s="157" customFormat="1" ht="13.5" customHeight="1">
      <c r="A145" s="138">
        <v>2060404</v>
      </c>
      <c r="B145" s="173" t="s">
        <v>126</v>
      </c>
      <c r="C145" s="174"/>
      <c r="D145" s="174">
        <v>500</v>
      </c>
      <c r="E145" s="192">
        <f t="shared" si="7"/>
        <v>0</v>
      </c>
      <c r="G145" s="191"/>
      <c r="H145" s="191"/>
      <c r="I145" s="191"/>
      <c r="J145" s="158">
        <f t="shared" si="6"/>
        <v>2060404</v>
      </c>
      <c r="HA145" s="160"/>
      <c r="HB145" s="160"/>
      <c r="HC145" s="160"/>
      <c r="HD145" s="160"/>
      <c r="HE145" s="160"/>
      <c r="HF145" s="160"/>
      <c r="HG145" s="160"/>
      <c r="HH145" s="160"/>
      <c r="HI145" s="160"/>
      <c r="HJ145" s="160"/>
      <c r="HK145" s="160"/>
      <c r="HL145" s="160"/>
      <c r="HM145" s="160"/>
      <c r="HN145" s="160"/>
      <c r="HO145" s="160"/>
      <c r="HP145" s="160"/>
      <c r="HQ145" s="160"/>
      <c r="HR145" s="160"/>
      <c r="HS145" s="160"/>
      <c r="HT145" s="160"/>
      <c r="HU145" s="160"/>
      <c r="HV145" s="160"/>
      <c r="HW145" s="160"/>
      <c r="HX145" s="160"/>
      <c r="HY145" s="160"/>
      <c r="HZ145" s="160"/>
      <c r="IA145" s="160"/>
      <c r="IB145" s="160"/>
      <c r="IC145" s="160"/>
      <c r="ID145" s="160"/>
      <c r="IE145" s="160"/>
      <c r="IF145" s="160"/>
      <c r="IG145" s="160"/>
      <c r="IH145" s="160"/>
      <c r="II145" s="160"/>
      <c r="IJ145" s="160"/>
      <c r="IK145" s="160"/>
      <c r="IL145" s="160"/>
      <c r="IM145" s="160"/>
      <c r="IN145" s="160"/>
      <c r="IO145" s="160"/>
      <c r="IP145" s="160"/>
      <c r="IQ145" s="160"/>
      <c r="IR145" s="160"/>
      <c r="IS145" s="160"/>
    </row>
    <row r="146" spans="1:253" s="157" customFormat="1" ht="13.5" customHeight="1">
      <c r="A146" s="138">
        <v>2060499</v>
      </c>
      <c r="B146" s="173" t="s">
        <v>127</v>
      </c>
      <c r="C146" s="174">
        <f>VLOOKUP(A146,'[7]一般公共预算'!$A$6:$C$384,3,FALSE)</f>
        <v>9010</v>
      </c>
      <c r="D146" s="174">
        <v>8372.35</v>
      </c>
      <c r="E146" s="192">
        <f t="shared" si="7"/>
        <v>107.62</v>
      </c>
      <c r="G146" s="191">
        <v>2060499</v>
      </c>
      <c r="H146" s="191" t="s">
        <v>669</v>
      </c>
      <c r="I146" s="191">
        <v>9010</v>
      </c>
      <c r="J146" s="158">
        <f t="shared" si="6"/>
        <v>0</v>
      </c>
      <c r="HA146" s="160"/>
      <c r="HB146" s="160"/>
      <c r="HC146" s="160"/>
      <c r="HD146" s="160"/>
      <c r="HE146" s="160"/>
      <c r="HF146" s="160"/>
      <c r="HG146" s="160"/>
      <c r="HH146" s="160"/>
      <c r="HI146" s="160"/>
      <c r="HJ146" s="160"/>
      <c r="HK146" s="160"/>
      <c r="HL146" s="160"/>
      <c r="HM146" s="160"/>
      <c r="HN146" s="160"/>
      <c r="HO146" s="160"/>
      <c r="HP146" s="160"/>
      <c r="HQ146" s="160"/>
      <c r="HR146" s="160"/>
      <c r="HS146" s="160"/>
      <c r="HT146" s="160"/>
      <c r="HU146" s="160"/>
      <c r="HV146" s="160"/>
      <c r="HW146" s="160"/>
      <c r="HX146" s="160"/>
      <c r="HY146" s="160"/>
      <c r="HZ146" s="160"/>
      <c r="IA146" s="160"/>
      <c r="IB146" s="160"/>
      <c r="IC146" s="160"/>
      <c r="ID146" s="160"/>
      <c r="IE146" s="160"/>
      <c r="IF146" s="160"/>
      <c r="IG146" s="160"/>
      <c r="IH146" s="160"/>
      <c r="II146" s="160"/>
      <c r="IJ146" s="160"/>
      <c r="IK146" s="160"/>
      <c r="IL146" s="160"/>
      <c r="IM146" s="160"/>
      <c r="IN146" s="160"/>
      <c r="IO146" s="160"/>
      <c r="IP146" s="160"/>
      <c r="IQ146" s="160"/>
      <c r="IR146" s="160"/>
      <c r="IS146" s="160"/>
    </row>
    <row r="147" spans="1:253" s="157" customFormat="1" ht="13.5" customHeight="1">
      <c r="A147" s="138">
        <v>20605</v>
      </c>
      <c r="B147" s="173" t="s">
        <v>128</v>
      </c>
      <c r="C147" s="174">
        <f>VLOOKUP(A147,'[7]一般公共预算'!$A$6:$C$384,3,FALSE)</f>
        <v>113.15</v>
      </c>
      <c r="D147" s="174">
        <v>105.64</v>
      </c>
      <c r="E147" s="192">
        <f t="shared" si="7"/>
        <v>107.11</v>
      </c>
      <c r="G147" s="191">
        <v>20605</v>
      </c>
      <c r="H147" s="191" t="s">
        <v>670</v>
      </c>
      <c r="I147" s="191">
        <v>113.1465</v>
      </c>
      <c r="J147" s="158">
        <f t="shared" si="6"/>
        <v>0</v>
      </c>
      <c r="HA147" s="160"/>
      <c r="HB147" s="160"/>
      <c r="HC147" s="160"/>
      <c r="HD147" s="160"/>
      <c r="HE147" s="160"/>
      <c r="HF147" s="160"/>
      <c r="HG147" s="160"/>
      <c r="HH147" s="160"/>
      <c r="HI147" s="160"/>
      <c r="HJ147" s="160"/>
      <c r="HK147" s="160"/>
      <c r="HL147" s="160"/>
      <c r="HM147" s="160"/>
      <c r="HN147" s="160"/>
      <c r="HO147" s="160"/>
      <c r="HP147" s="160"/>
      <c r="HQ147" s="160"/>
      <c r="HR147" s="160"/>
      <c r="HS147" s="160"/>
      <c r="HT147" s="160"/>
      <c r="HU147" s="160"/>
      <c r="HV147" s="160"/>
      <c r="HW147" s="160"/>
      <c r="HX147" s="160"/>
      <c r="HY147" s="160"/>
      <c r="HZ147" s="160"/>
      <c r="IA147" s="160"/>
      <c r="IB147" s="160"/>
      <c r="IC147" s="160"/>
      <c r="ID147" s="160"/>
      <c r="IE147" s="160"/>
      <c r="IF147" s="160"/>
      <c r="IG147" s="160"/>
      <c r="IH147" s="160"/>
      <c r="II147" s="160"/>
      <c r="IJ147" s="160"/>
      <c r="IK147" s="160"/>
      <c r="IL147" s="160"/>
      <c r="IM147" s="160"/>
      <c r="IN147" s="160"/>
      <c r="IO147" s="160"/>
      <c r="IP147" s="160"/>
      <c r="IQ147" s="160"/>
      <c r="IR147" s="160"/>
      <c r="IS147" s="160"/>
    </row>
    <row r="148" spans="1:253" s="157" customFormat="1" ht="13.5" customHeight="1">
      <c r="A148" s="138">
        <v>2060501</v>
      </c>
      <c r="B148" s="173" t="s">
        <v>129</v>
      </c>
      <c r="C148" s="174">
        <f>VLOOKUP(A148,'[7]一般公共预算'!$A$6:$C$384,3,FALSE)</f>
        <v>113.15</v>
      </c>
      <c r="D148" s="174">
        <v>105.64</v>
      </c>
      <c r="E148" s="192">
        <f t="shared" si="7"/>
        <v>107.11</v>
      </c>
      <c r="G148" s="191">
        <v>2060501</v>
      </c>
      <c r="H148" s="191" t="s">
        <v>671</v>
      </c>
      <c r="I148" s="191">
        <v>113.1465</v>
      </c>
      <c r="J148" s="158">
        <f t="shared" si="6"/>
        <v>0</v>
      </c>
      <c r="HA148" s="160"/>
      <c r="HB148" s="160"/>
      <c r="HC148" s="160"/>
      <c r="HD148" s="160"/>
      <c r="HE148" s="160"/>
      <c r="HF148" s="160"/>
      <c r="HG148" s="160"/>
      <c r="HH148" s="160"/>
      <c r="HI148" s="160"/>
      <c r="HJ148" s="160"/>
      <c r="HK148" s="160"/>
      <c r="HL148" s="160"/>
      <c r="HM148" s="160"/>
      <c r="HN148" s="160"/>
      <c r="HO148" s="160"/>
      <c r="HP148" s="160"/>
      <c r="HQ148" s="160"/>
      <c r="HR148" s="160"/>
      <c r="HS148" s="160"/>
      <c r="HT148" s="160"/>
      <c r="HU148" s="160"/>
      <c r="HV148" s="160"/>
      <c r="HW148" s="160"/>
      <c r="HX148" s="160"/>
      <c r="HY148" s="160"/>
      <c r="HZ148" s="160"/>
      <c r="IA148" s="160"/>
      <c r="IB148" s="160"/>
      <c r="IC148" s="160"/>
      <c r="ID148" s="160"/>
      <c r="IE148" s="160"/>
      <c r="IF148" s="160"/>
      <c r="IG148" s="160"/>
      <c r="IH148" s="160"/>
      <c r="II148" s="160"/>
      <c r="IJ148" s="160"/>
      <c r="IK148" s="160"/>
      <c r="IL148" s="160"/>
      <c r="IM148" s="160"/>
      <c r="IN148" s="160"/>
      <c r="IO148" s="160"/>
      <c r="IP148" s="160"/>
      <c r="IQ148" s="160"/>
      <c r="IR148" s="160"/>
      <c r="IS148" s="160"/>
    </row>
    <row r="149" spans="1:208" s="159" customFormat="1" ht="13.5" customHeight="1">
      <c r="A149" s="138">
        <v>20607</v>
      </c>
      <c r="B149" s="173" t="s">
        <v>130</v>
      </c>
      <c r="C149" s="174">
        <f>VLOOKUP(A149,'[7]一般公共预算'!$A$6:$C$384,3,FALSE)</f>
        <v>2474.42</v>
      </c>
      <c r="D149" s="174">
        <v>1836.95</v>
      </c>
      <c r="E149" s="192">
        <f t="shared" si="7"/>
        <v>134.7</v>
      </c>
      <c r="F149" s="158"/>
      <c r="G149" s="191">
        <v>20607</v>
      </c>
      <c r="H149" s="191" t="s">
        <v>672</v>
      </c>
      <c r="I149" s="191">
        <v>2474.4232</v>
      </c>
      <c r="J149" s="158">
        <f t="shared" si="6"/>
        <v>0</v>
      </c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8"/>
      <c r="DP149" s="158"/>
      <c r="DQ149" s="158"/>
      <c r="DR149" s="158"/>
      <c r="DS149" s="158"/>
      <c r="DT149" s="158"/>
      <c r="DU149" s="158"/>
      <c r="DV149" s="158"/>
      <c r="DW149" s="158"/>
      <c r="DX149" s="158"/>
      <c r="DY149" s="158"/>
      <c r="DZ149" s="158"/>
      <c r="EA149" s="158"/>
      <c r="EB149" s="158"/>
      <c r="EC149" s="158"/>
      <c r="ED149" s="158"/>
      <c r="EE149" s="158"/>
      <c r="EF149" s="158"/>
      <c r="EG149" s="158"/>
      <c r="EH149" s="158"/>
      <c r="EI149" s="158"/>
      <c r="EJ149" s="158"/>
      <c r="EK149" s="158"/>
      <c r="EL149" s="158"/>
      <c r="EM149" s="158"/>
      <c r="EN149" s="158"/>
      <c r="EO149" s="158"/>
      <c r="EP149" s="158"/>
      <c r="EQ149" s="158"/>
      <c r="ER149" s="158"/>
      <c r="ES149" s="158"/>
      <c r="ET149" s="158"/>
      <c r="EU149" s="158"/>
      <c r="EV149" s="158"/>
      <c r="EW149" s="158"/>
      <c r="EX149" s="158"/>
      <c r="EY149" s="158"/>
      <c r="EZ149" s="158"/>
      <c r="FA149" s="158"/>
      <c r="FB149" s="158"/>
      <c r="FC149" s="158"/>
      <c r="FD149" s="158"/>
      <c r="FE149" s="158"/>
      <c r="FF149" s="158"/>
      <c r="FG149" s="158"/>
      <c r="FH149" s="158"/>
      <c r="FI149" s="158"/>
      <c r="FJ149" s="158"/>
      <c r="FK149" s="158"/>
      <c r="FL149" s="158"/>
      <c r="FM149" s="158"/>
      <c r="FN149" s="158"/>
      <c r="FO149" s="158"/>
      <c r="FP149" s="158"/>
      <c r="FQ149" s="158"/>
      <c r="FR149" s="158"/>
      <c r="FS149" s="158"/>
      <c r="FT149" s="158"/>
      <c r="FU149" s="158"/>
      <c r="FV149" s="158"/>
      <c r="FW149" s="158"/>
      <c r="FX149" s="158"/>
      <c r="FY149" s="158"/>
      <c r="FZ149" s="158"/>
      <c r="GA149" s="158"/>
      <c r="GB149" s="158"/>
      <c r="GC149" s="158"/>
      <c r="GD149" s="158"/>
      <c r="GE149" s="158"/>
      <c r="GF149" s="158"/>
      <c r="GG149" s="158"/>
      <c r="GH149" s="158"/>
      <c r="GI149" s="158"/>
      <c r="GJ149" s="158"/>
      <c r="GK149" s="158"/>
      <c r="GL149" s="158"/>
      <c r="GM149" s="158"/>
      <c r="GN149" s="158"/>
      <c r="GO149" s="158"/>
      <c r="GP149" s="158"/>
      <c r="GQ149" s="158"/>
      <c r="GR149" s="158"/>
      <c r="GS149" s="158"/>
      <c r="GT149" s="158"/>
      <c r="GU149" s="158"/>
      <c r="GV149" s="158"/>
      <c r="GW149" s="158"/>
      <c r="GX149" s="158"/>
      <c r="GY149" s="158"/>
      <c r="GZ149" s="158"/>
    </row>
    <row r="150" spans="1:253" s="157" customFormat="1" ht="13.5" customHeight="1">
      <c r="A150" s="138">
        <v>2060701</v>
      </c>
      <c r="B150" s="173" t="s">
        <v>129</v>
      </c>
      <c r="C150" s="174">
        <f>VLOOKUP(A150,'[7]一般公共预算'!$A$6:$C$384,3,FALSE)</f>
        <v>318.72</v>
      </c>
      <c r="D150" s="174">
        <v>300.84</v>
      </c>
      <c r="E150" s="192">
        <f t="shared" si="7"/>
        <v>105.94</v>
      </c>
      <c r="G150" s="191">
        <v>2060701</v>
      </c>
      <c r="H150" s="191" t="s">
        <v>671</v>
      </c>
      <c r="I150" s="191">
        <v>318.7232</v>
      </c>
      <c r="J150" s="158">
        <f t="shared" si="6"/>
        <v>0</v>
      </c>
      <c r="HA150" s="160"/>
      <c r="HB150" s="160"/>
      <c r="HC150" s="160"/>
      <c r="HD150" s="160"/>
      <c r="HE150" s="160"/>
      <c r="HF150" s="160"/>
      <c r="HG150" s="160"/>
      <c r="HH150" s="160"/>
      <c r="HI150" s="160"/>
      <c r="HJ150" s="160"/>
      <c r="HK150" s="160"/>
      <c r="HL150" s="160"/>
      <c r="HM150" s="160"/>
      <c r="HN150" s="160"/>
      <c r="HO150" s="160"/>
      <c r="HP150" s="160"/>
      <c r="HQ150" s="160"/>
      <c r="HR150" s="160"/>
      <c r="HS150" s="160"/>
      <c r="HT150" s="160"/>
      <c r="HU150" s="160"/>
      <c r="HV150" s="160"/>
      <c r="HW150" s="160"/>
      <c r="HX150" s="160"/>
      <c r="HY150" s="160"/>
      <c r="HZ150" s="160"/>
      <c r="IA150" s="160"/>
      <c r="IB150" s="160"/>
      <c r="IC150" s="160"/>
      <c r="ID150" s="160"/>
      <c r="IE150" s="160"/>
      <c r="IF150" s="160"/>
      <c r="IG150" s="160"/>
      <c r="IH150" s="160"/>
      <c r="II150" s="160"/>
      <c r="IJ150" s="160"/>
      <c r="IK150" s="160"/>
      <c r="IL150" s="160"/>
      <c r="IM150" s="160"/>
      <c r="IN150" s="160"/>
      <c r="IO150" s="160"/>
      <c r="IP150" s="160"/>
      <c r="IQ150" s="160"/>
      <c r="IR150" s="160"/>
      <c r="IS150" s="160"/>
    </row>
    <row r="151" spans="1:253" s="157" customFormat="1" ht="13.5" customHeight="1">
      <c r="A151" s="138">
        <v>2060702</v>
      </c>
      <c r="B151" s="173" t="s">
        <v>131</v>
      </c>
      <c r="C151" s="174">
        <f>VLOOKUP(A151,'[7]一般公共预算'!$A$6:$C$384,3,FALSE)</f>
        <v>2069</v>
      </c>
      <c r="D151" s="174">
        <v>1479.79</v>
      </c>
      <c r="E151" s="192">
        <f t="shared" si="7"/>
        <v>139.82</v>
      </c>
      <c r="G151" s="191">
        <v>2060702</v>
      </c>
      <c r="H151" s="191" t="s">
        <v>673</v>
      </c>
      <c r="I151" s="191">
        <v>2069</v>
      </c>
      <c r="J151" s="158">
        <f aca="true" t="shared" si="8" ref="J151:J164">A151-G151</f>
        <v>0</v>
      </c>
      <c r="HA151" s="160"/>
      <c r="HB151" s="160"/>
      <c r="HC151" s="160"/>
      <c r="HD151" s="160"/>
      <c r="HE151" s="160"/>
      <c r="HF151" s="160"/>
      <c r="HG151" s="160"/>
      <c r="HH151" s="160"/>
      <c r="HI151" s="160"/>
      <c r="HJ151" s="160"/>
      <c r="HK151" s="160"/>
      <c r="HL151" s="160"/>
      <c r="HM151" s="160"/>
      <c r="HN151" s="160"/>
      <c r="HO151" s="160"/>
      <c r="HP151" s="160"/>
      <c r="HQ151" s="160"/>
      <c r="HR151" s="160"/>
      <c r="HS151" s="160"/>
      <c r="HT151" s="160"/>
      <c r="HU151" s="160"/>
      <c r="HV151" s="160"/>
      <c r="HW151" s="160"/>
      <c r="HX151" s="160"/>
      <c r="HY151" s="160"/>
      <c r="HZ151" s="160"/>
      <c r="IA151" s="160"/>
      <c r="IB151" s="160"/>
      <c r="IC151" s="160"/>
      <c r="ID151" s="160"/>
      <c r="IE151" s="160"/>
      <c r="IF151" s="160"/>
      <c r="IG151" s="160"/>
      <c r="IH151" s="160"/>
      <c r="II151" s="160"/>
      <c r="IJ151" s="160"/>
      <c r="IK151" s="160"/>
      <c r="IL151" s="160"/>
      <c r="IM151" s="160"/>
      <c r="IN151" s="160"/>
      <c r="IO151" s="160"/>
      <c r="IP151" s="160"/>
      <c r="IQ151" s="160"/>
      <c r="IR151" s="160"/>
      <c r="IS151" s="160"/>
    </row>
    <row r="152" spans="1:253" s="157" customFormat="1" ht="13.5" customHeight="1">
      <c r="A152" s="138">
        <v>2060704</v>
      </c>
      <c r="B152" s="173" t="s">
        <v>132</v>
      </c>
      <c r="C152" s="174">
        <f>VLOOKUP(A152,'[7]一般公共预算'!$A$6:$C$384,3,FALSE)</f>
        <v>86.7</v>
      </c>
      <c r="D152" s="174">
        <v>23.2</v>
      </c>
      <c r="E152" s="192">
        <f t="shared" si="7"/>
        <v>373.71</v>
      </c>
      <c r="G152" s="191">
        <v>2060704</v>
      </c>
      <c r="H152" s="191" t="s">
        <v>674</v>
      </c>
      <c r="I152" s="191">
        <v>86.7</v>
      </c>
      <c r="J152" s="158">
        <f t="shared" si="8"/>
        <v>0</v>
      </c>
      <c r="HA152" s="160"/>
      <c r="HB152" s="160"/>
      <c r="HC152" s="160"/>
      <c r="HD152" s="160"/>
      <c r="HE152" s="160"/>
      <c r="HF152" s="160"/>
      <c r="HG152" s="160"/>
      <c r="HH152" s="160"/>
      <c r="HI152" s="160"/>
      <c r="HJ152" s="160"/>
      <c r="HK152" s="160"/>
      <c r="HL152" s="160"/>
      <c r="HM152" s="160"/>
      <c r="HN152" s="160"/>
      <c r="HO152" s="160"/>
      <c r="HP152" s="160"/>
      <c r="HQ152" s="160"/>
      <c r="HR152" s="160"/>
      <c r="HS152" s="160"/>
      <c r="HT152" s="160"/>
      <c r="HU152" s="160"/>
      <c r="HV152" s="160"/>
      <c r="HW152" s="160"/>
      <c r="HX152" s="160"/>
      <c r="HY152" s="160"/>
      <c r="HZ152" s="160"/>
      <c r="IA152" s="160"/>
      <c r="IB152" s="160"/>
      <c r="IC152" s="160"/>
      <c r="ID152" s="160"/>
      <c r="IE152" s="160"/>
      <c r="IF152" s="160"/>
      <c r="IG152" s="160"/>
      <c r="IH152" s="160"/>
      <c r="II152" s="160"/>
      <c r="IJ152" s="160"/>
      <c r="IK152" s="160"/>
      <c r="IL152" s="160"/>
      <c r="IM152" s="160"/>
      <c r="IN152" s="160"/>
      <c r="IO152" s="160"/>
      <c r="IP152" s="160"/>
      <c r="IQ152" s="160"/>
      <c r="IR152" s="160"/>
      <c r="IS152" s="160"/>
    </row>
    <row r="153" spans="1:253" s="157" customFormat="1" ht="13.5" customHeight="1">
      <c r="A153" s="138">
        <v>2060799</v>
      </c>
      <c r="B153" s="173" t="s">
        <v>133</v>
      </c>
      <c r="C153" s="174"/>
      <c r="D153" s="174">
        <v>33.13</v>
      </c>
      <c r="E153" s="192">
        <f t="shared" si="7"/>
        <v>0</v>
      </c>
      <c r="G153" s="191"/>
      <c r="H153" s="191"/>
      <c r="I153" s="191"/>
      <c r="J153" s="158">
        <f t="shared" si="8"/>
        <v>2060799</v>
      </c>
      <c r="HA153" s="160"/>
      <c r="HB153" s="160"/>
      <c r="HC153" s="160"/>
      <c r="HD153" s="160"/>
      <c r="HE153" s="160"/>
      <c r="HF153" s="160"/>
      <c r="HG153" s="160"/>
      <c r="HH153" s="160"/>
      <c r="HI153" s="160"/>
      <c r="HJ153" s="160"/>
      <c r="HK153" s="160"/>
      <c r="HL153" s="160"/>
      <c r="HM153" s="160"/>
      <c r="HN153" s="160"/>
      <c r="HO153" s="160"/>
      <c r="HP153" s="160"/>
      <c r="HQ153" s="160"/>
      <c r="HR153" s="160"/>
      <c r="HS153" s="160"/>
      <c r="HT153" s="160"/>
      <c r="HU153" s="160"/>
      <c r="HV153" s="160"/>
      <c r="HW153" s="160"/>
      <c r="HX153" s="160"/>
      <c r="HY153" s="160"/>
      <c r="HZ153" s="160"/>
      <c r="IA153" s="160"/>
      <c r="IB153" s="160"/>
      <c r="IC153" s="160"/>
      <c r="ID153" s="160"/>
      <c r="IE153" s="160"/>
      <c r="IF153" s="160"/>
      <c r="IG153" s="160"/>
      <c r="IH153" s="160"/>
      <c r="II153" s="160"/>
      <c r="IJ153" s="160"/>
      <c r="IK153" s="160"/>
      <c r="IL153" s="160"/>
      <c r="IM153" s="160"/>
      <c r="IN153" s="160"/>
      <c r="IO153" s="160"/>
      <c r="IP153" s="160"/>
      <c r="IQ153" s="160"/>
      <c r="IR153" s="160"/>
      <c r="IS153" s="160"/>
    </row>
    <row r="154" spans="1:253" s="157" customFormat="1" ht="13.5" customHeight="1">
      <c r="A154" s="138">
        <v>20699</v>
      </c>
      <c r="B154" s="173" t="s">
        <v>134</v>
      </c>
      <c r="C154" s="174">
        <f>VLOOKUP(A154,'[7]一般公共预算'!$A$6:$C$384,3,FALSE)</f>
        <v>74495.04</v>
      </c>
      <c r="D154" s="174">
        <v>41966.57</v>
      </c>
      <c r="E154" s="192">
        <f t="shared" si="7"/>
        <v>177.51</v>
      </c>
      <c r="G154" s="191">
        <v>20699</v>
      </c>
      <c r="H154" s="191" t="s">
        <v>675</v>
      </c>
      <c r="I154" s="191">
        <v>73826.611639</v>
      </c>
      <c r="J154" s="158">
        <f t="shared" si="8"/>
        <v>0</v>
      </c>
      <c r="HA154" s="160"/>
      <c r="HB154" s="160"/>
      <c r="HC154" s="160"/>
      <c r="HD154" s="160"/>
      <c r="HE154" s="160"/>
      <c r="HF154" s="160"/>
      <c r="HG154" s="160"/>
      <c r="HH154" s="160"/>
      <c r="HI154" s="160"/>
      <c r="HJ154" s="160"/>
      <c r="HK154" s="160"/>
      <c r="HL154" s="160"/>
      <c r="HM154" s="160"/>
      <c r="HN154" s="160"/>
      <c r="HO154" s="160"/>
      <c r="HP154" s="160"/>
      <c r="HQ154" s="160"/>
      <c r="HR154" s="160"/>
      <c r="HS154" s="160"/>
      <c r="HT154" s="160"/>
      <c r="HU154" s="160"/>
      <c r="HV154" s="160"/>
      <c r="HW154" s="160"/>
      <c r="HX154" s="160"/>
      <c r="HY154" s="160"/>
      <c r="HZ154" s="160"/>
      <c r="IA154" s="160"/>
      <c r="IB154" s="160"/>
      <c r="IC154" s="160"/>
      <c r="ID154" s="160"/>
      <c r="IE154" s="160"/>
      <c r="IF154" s="160"/>
      <c r="IG154" s="160"/>
      <c r="IH154" s="160"/>
      <c r="II154" s="160"/>
      <c r="IJ154" s="160"/>
      <c r="IK154" s="160"/>
      <c r="IL154" s="160"/>
      <c r="IM154" s="160"/>
      <c r="IN154" s="160"/>
      <c r="IO154" s="160"/>
      <c r="IP154" s="160"/>
      <c r="IQ154" s="160"/>
      <c r="IR154" s="160"/>
      <c r="IS154" s="160"/>
    </row>
    <row r="155" spans="1:253" s="157" customFormat="1" ht="13.5" customHeight="1">
      <c r="A155" s="138">
        <v>2069999</v>
      </c>
      <c r="B155" s="173" t="s">
        <v>135</v>
      </c>
      <c r="C155" s="174">
        <f>VLOOKUP(A155,'[7]一般公共预算'!$A$6:$C$384,3,FALSE)</f>
        <v>74495.04</v>
      </c>
      <c r="D155" s="174">
        <v>41966.57</v>
      </c>
      <c r="E155" s="192">
        <f t="shared" si="7"/>
        <v>177.51</v>
      </c>
      <c r="G155" s="191">
        <v>2069999</v>
      </c>
      <c r="H155" s="191" t="s">
        <v>676</v>
      </c>
      <c r="I155" s="191">
        <v>73826.611639</v>
      </c>
      <c r="J155" s="158">
        <f t="shared" si="8"/>
        <v>0</v>
      </c>
      <c r="HA155" s="160"/>
      <c r="HB155" s="160"/>
      <c r="HC155" s="160"/>
      <c r="HD155" s="160"/>
      <c r="HE155" s="160"/>
      <c r="HF155" s="160"/>
      <c r="HG155" s="160"/>
      <c r="HH155" s="160"/>
      <c r="HI155" s="160"/>
      <c r="HJ155" s="160"/>
      <c r="HK155" s="160"/>
      <c r="HL155" s="160"/>
      <c r="HM155" s="160"/>
      <c r="HN155" s="160"/>
      <c r="HO155" s="160"/>
      <c r="HP155" s="160"/>
      <c r="HQ155" s="160"/>
      <c r="HR155" s="160"/>
      <c r="HS155" s="160"/>
      <c r="HT155" s="160"/>
      <c r="HU155" s="160"/>
      <c r="HV155" s="160"/>
      <c r="HW155" s="160"/>
      <c r="HX155" s="160"/>
      <c r="HY155" s="160"/>
      <c r="HZ155" s="160"/>
      <c r="IA155" s="160"/>
      <c r="IB155" s="160"/>
      <c r="IC155" s="160"/>
      <c r="ID155" s="160"/>
      <c r="IE155" s="160"/>
      <c r="IF155" s="160"/>
      <c r="IG155" s="160"/>
      <c r="IH155" s="160"/>
      <c r="II155" s="160"/>
      <c r="IJ155" s="160"/>
      <c r="IK155" s="160"/>
      <c r="IL155" s="160"/>
      <c r="IM155" s="160"/>
      <c r="IN155" s="160"/>
      <c r="IO155" s="160"/>
      <c r="IP155" s="160"/>
      <c r="IQ155" s="160"/>
      <c r="IR155" s="160"/>
      <c r="IS155" s="160"/>
    </row>
    <row r="156" spans="1:253" s="157" customFormat="1" ht="13.5" customHeight="1">
      <c r="A156" s="171">
        <v>207</v>
      </c>
      <c r="B156" s="172" t="s">
        <v>136</v>
      </c>
      <c r="C156" s="169">
        <f>VLOOKUP(A156,'[7]一般公共预算'!$A$6:$C$384,3,FALSE)</f>
        <v>14102.45</v>
      </c>
      <c r="D156" s="169">
        <v>11370.32</v>
      </c>
      <c r="E156" s="124">
        <f t="shared" si="7"/>
        <v>124.03</v>
      </c>
      <c r="G156" s="191">
        <v>207</v>
      </c>
      <c r="H156" s="191" t="s">
        <v>136</v>
      </c>
      <c r="I156" s="191">
        <v>14102.4488</v>
      </c>
      <c r="J156" s="158">
        <f t="shared" si="8"/>
        <v>0</v>
      </c>
      <c r="HA156" s="160"/>
      <c r="HB156" s="160"/>
      <c r="HC156" s="160"/>
      <c r="HD156" s="160"/>
      <c r="HE156" s="160"/>
      <c r="HF156" s="160"/>
      <c r="HG156" s="160"/>
      <c r="HH156" s="160"/>
      <c r="HI156" s="160"/>
      <c r="HJ156" s="160"/>
      <c r="HK156" s="160"/>
      <c r="HL156" s="160"/>
      <c r="HM156" s="160"/>
      <c r="HN156" s="160"/>
      <c r="HO156" s="160"/>
      <c r="HP156" s="160"/>
      <c r="HQ156" s="160"/>
      <c r="HR156" s="160"/>
      <c r="HS156" s="160"/>
      <c r="HT156" s="160"/>
      <c r="HU156" s="160"/>
      <c r="HV156" s="160"/>
      <c r="HW156" s="160"/>
      <c r="HX156" s="160"/>
      <c r="HY156" s="160"/>
      <c r="HZ156" s="160"/>
      <c r="IA156" s="160"/>
      <c r="IB156" s="160"/>
      <c r="IC156" s="160"/>
      <c r="ID156" s="160"/>
      <c r="IE156" s="160"/>
      <c r="IF156" s="160"/>
      <c r="IG156" s="160"/>
      <c r="IH156" s="160"/>
      <c r="II156" s="160"/>
      <c r="IJ156" s="160"/>
      <c r="IK156" s="160"/>
      <c r="IL156" s="160"/>
      <c r="IM156" s="160"/>
      <c r="IN156" s="160"/>
      <c r="IO156" s="160"/>
      <c r="IP156" s="160"/>
      <c r="IQ156" s="160"/>
      <c r="IR156" s="160"/>
      <c r="IS156" s="160"/>
    </row>
    <row r="157" spans="1:253" s="157" customFormat="1" ht="13.5" customHeight="1">
      <c r="A157" s="138">
        <v>20701</v>
      </c>
      <c r="B157" s="173" t="s">
        <v>137</v>
      </c>
      <c r="C157" s="174">
        <f>VLOOKUP(A157,'[7]一般公共预算'!$A$6:$C$384,3,FALSE)</f>
        <v>10534.67</v>
      </c>
      <c r="D157" s="174">
        <v>8699</v>
      </c>
      <c r="E157" s="192">
        <f t="shared" si="7"/>
        <v>121.1</v>
      </c>
      <c r="G157" s="191">
        <v>20701</v>
      </c>
      <c r="H157" s="191" t="s">
        <v>677</v>
      </c>
      <c r="I157" s="191">
        <v>10534.6724</v>
      </c>
      <c r="J157" s="158">
        <f t="shared" si="8"/>
        <v>0</v>
      </c>
      <c r="HA157" s="160"/>
      <c r="HB157" s="160"/>
      <c r="HC157" s="160"/>
      <c r="HD157" s="160"/>
      <c r="HE157" s="160"/>
      <c r="HF157" s="160"/>
      <c r="HG157" s="160"/>
      <c r="HH157" s="160"/>
      <c r="HI157" s="160"/>
      <c r="HJ157" s="160"/>
      <c r="HK157" s="160"/>
      <c r="HL157" s="160"/>
      <c r="HM157" s="160"/>
      <c r="HN157" s="160"/>
      <c r="HO157" s="160"/>
      <c r="HP157" s="160"/>
      <c r="HQ157" s="160"/>
      <c r="HR157" s="160"/>
      <c r="HS157" s="160"/>
      <c r="HT157" s="160"/>
      <c r="HU157" s="160"/>
      <c r="HV157" s="160"/>
      <c r="HW157" s="160"/>
      <c r="HX157" s="160"/>
      <c r="HY157" s="160"/>
      <c r="HZ157" s="160"/>
      <c r="IA157" s="160"/>
      <c r="IB157" s="160"/>
      <c r="IC157" s="160"/>
      <c r="ID157" s="160"/>
      <c r="IE157" s="160"/>
      <c r="IF157" s="160"/>
      <c r="IG157" s="160"/>
      <c r="IH157" s="160"/>
      <c r="II157" s="160"/>
      <c r="IJ157" s="160"/>
      <c r="IK157" s="160"/>
      <c r="IL157" s="160"/>
      <c r="IM157" s="160"/>
      <c r="IN157" s="160"/>
      <c r="IO157" s="160"/>
      <c r="IP157" s="160"/>
      <c r="IQ157" s="160"/>
      <c r="IR157" s="160"/>
      <c r="IS157" s="160"/>
    </row>
    <row r="158" spans="1:253" s="157" customFormat="1" ht="13.5" customHeight="1">
      <c r="A158" s="138">
        <v>2070101</v>
      </c>
      <c r="B158" s="173" t="s">
        <v>39</v>
      </c>
      <c r="C158" s="174">
        <f>VLOOKUP(A158,'[7]一般公共预算'!$A$6:$C$384,3,FALSE)</f>
        <v>1447.02</v>
      </c>
      <c r="D158" s="174">
        <v>1502.78</v>
      </c>
      <c r="E158" s="192">
        <f t="shared" si="7"/>
        <v>96.29</v>
      </c>
      <c r="G158" s="191">
        <v>2070101</v>
      </c>
      <c r="H158" s="191" t="s">
        <v>591</v>
      </c>
      <c r="I158" s="191">
        <v>1447.0155</v>
      </c>
      <c r="J158" s="158">
        <f t="shared" si="8"/>
        <v>0</v>
      </c>
      <c r="HA158" s="160"/>
      <c r="HB158" s="160"/>
      <c r="HC158" s="160"/>
      <c r="HD158" s="160"/>
      <c r="HE158" s="160"/>
      <c r="HF158" s="160"/>
      <c r="HG158" s="160"/>
      <c r="HH158" s="160"/>
      <c r="HI158" s="160"/>
      <c r="HJ158" s="160"/>
      <c r="HK158" s="160"/>
      <c r="HL158" s="160"/>
      <c r="HM158" s="160"/>
      <c r="HN158" s="160"/>
      <c r="HO158" s="160"/>
      <c r="HP158" s="160"/>
      <c r="HQ158" s="160"/>
      <c r="HR158" s="160"/>
      <c r="HS158" s="160"/>
      <c r="HT158" s="160"/>
      <c r="HU158" s="160"/>
      <c r="HV158" s="160"/>
      <c r="HW158" s="160"/>
      <c r="HX158" s="160"/>
      <c r="HY158" s="160"/>
      <c r="HZ158" s="160"/>
      <c r="IA158" s="160"/>
      <c r="IB158" s="160"/>
      <c r="IC158" s="160"/>
      <c r="ID158" s="160"/>
      <c r="IE158" s="160"/>
      <c r="IF158" s="160"/>
      <c r="IG158" s="160"/>
      <c r="IH158" s="160"/>
      <c r="II158" s="160"/>
      <c r="IJ158" s="160"/>
      <c r="IK158" s="160"/>
      <c r="IL158" s="160"/>
      <c r="IM158" s="160"/>
      <c r="IN158" s="160"/>
      <c r="IO158" s="160"/>
      <c r="IP158" s="160"/>
      <c r="IQ158" s="160"/>
      <c r="IR158" s="160"/>
      <c r="IS158" s="160"/>
    </row>
    <row r="159" spans="1:253" s="157" customFormat="1" ht="13.5" customHeight="1">
      <c r="A159" s="138">
        <v>2070102</v>
      </c>
      <c r="B159" s="173" t="s">
        <v>40</v>
      </c>
      <c r="C159" s="174">
        <f>VLOOKUP(A159,'[7]一般公共预算'!$A$6:$C$384,3,FALSE)</f>
        <v>152</v>
      </c>
      <c r="D159" s="174">
        <v>95.69</v>
      </c>
      <c r="E159" s="192">
        <f t="shared" si="7"/>
        <v>158.85</v>
      </c>
      <c r="G159" s="191">
        <v>2070102</v>
      </c>
      <c r="H159" s="191" t="s">
        <v>592</v>
      </c>
      <c r="I159" s="191">
        <v>152</v>
      </c>
      <c r="J159" s="158">
        <f t="shared" si="8"/>
        <v>0</v>
      </c>
      <c r="HA159" s="160"/>
      <c r="HB159" s="160"/>
      <c r="HC159" s="160"/>
      <c r="HD159" s="160"/>
      <c r="HE159" s="160"/>
      <c r="HF159" s="160"/>
      <c r="HG159" s="160"/>
      <c r="HH159" s="160"/>
      <c r="HI159" s="160"/>
      <c r="HJ159" s="160"/>
      <c r="HK159" s="160"/>
      <c r="HL159" s="160"/>
      <c r="HM159" s="160"/>
      <c r="HN159" s="160"/>
      <c r="HO159" s="160"/>
      <c r="HP159" s="160"/>
      <c r="HQ159" s="160"/>
      <c r="HR159" s="160"/>
      <c r="HS159" s="160"/>
      <c r="HT159" s="160"/>
      <c r="HU159" s="160"/>
      <c r="HV159" s="160"/>
      <c r="HW159" s="160"/>
      <c r="HX159" s="160"/>
      <c r="HY159" s="160"/>
      <c r="HZ159" s="160"/>
      <c r="IA159" s="160"/>
      <c r="IB159" s="160"/>
      <c r="IC159" s="160"/>
      <c r="ID159" s="160"/>
      <c r="IE159" s="160"/>
      <c r="IF159" s="160"/>
      <c r="IG159" s="160"/>
      <c r="IH159" s="160"/>
      <c r="II159" s="160"/>
      <c r="IJ159" s="160"/>
      <c r="IK159" s="160"/>
      <c r="IL159" s="160"/>
      <c r="IM159" s="160"/>
      <c r="IN159" s="160"/>
      <c r="IO159" s="160"/>
      <c r="IP159" s="160"/>
      <c r="IQ159" s="160"/>
      <c r="IR159" s="160"/>
      <c r="IS159" s="160"/>
    </row>
    <row r="160" spans="1:253" s="157" customFormat="1" ht="13.5" customHeight="1">
      <c r="A160" s="138">
        <v>2070104</v>
      </c>
      <c r="B160" s="173" t="s">
        <v>138</v>
      </c>
      <c r="C160" s="174">
        <f>VLOOKUP(A160,'[7]一般公共预算'!$A$6:$C$384,3,FALSE)</f>
        <v>901.06</v>
      </c>
      <c r="D160" s="174">
        <v>789.4</v>
      </c>
      <c r="E160" s="192">
        <f t="shared" si="7"/>
        <v>114.14</v>
      </c>
      <c r="G160" s="191">
        <v>2070104</v>
      </c>
      <c r="H160" s="191" t="s">
        <v>678</v>
      </c>
      <c r="I160" s="191">
        <v>901.0614</v>
      </c>
      <c r="J160" s="158">
        <f t="shared" si="8"/>
        <v>0</v>
      </c>
      <c r="HA160" s="160"/>
      <c r="HB160" s="160"/>
      <c r="HC160" s="160"/>
      <c r="HD160" s="160"/>
      <c r="HE160" s="160"/>
      <c r="HF160" s="160"/>
      <c r="HG160" s="160"/>
      <c r="HH160" s="160"/>
      <c r="HI160" s="160"/>
      <c r="HJ160" s="160"/>
      <c r="HK160" s="160"/>
      <c r="HL160" s="160"/>
      <c r="HM160" s="160"/>
      <c r="HN160" s="160"/>
      <c r="HO160" s="160"/>
      <c r="HP160" s="160"/>
      <c r="HQ160" s="160"/>
      <c r="HR160" s="160"/>
      <c r="HS160" s="160"/>
      <c r="HT160" s="160"/>
      <c r="HU160" s="160"/>
      <c r="HV160" s="160"/>
      <c r="HW160" s="160"/>
      <c r="HX160" s="160"/>
      <c r="HY160" s="160"/>
      <c r="HZ160" s="160"/>
      <c r="IA160" s="160"/>
      <c r="IB160" s="160"/>
      <c r="IC160" s="160"/>
      <c r="ID160" s="160"/>
      <c r="IE160" s="160"/>
      <c r="IF160" s="160"/>
      <c r="IG160" s="160"/>
      <c r="IH160" s="160"/>
      <c r="II160" s="160"/>
      <c r="IJ160" s="160"/>
      <c r="IK160" s="160"/>
      <c r="IL160" s="160"/>
      <c r="IM160" s="160"/>
      <c r="IN160" s="160"/>
      <c r="IO160" s="160"/>
      <c r="IP160" s="160"/>
      <c r="IQ160" s="160"/>
      <c r="IR160" s="160"/>
      <c r="IS160" s="160"/>
    </row>
    <row r="161" spans="1:253" s="157" customFormat="1" ht="13.5" customHeight="1">
      <c r="A161" s="138">
        <v>2070105</v>
      </c>
      <c r="B161" s="173" t="s">
        <v>139</v>
      </c>
      <c r="C161" s="174">
        <f>VLOOKUP(A161,'[7]一般公共预算'!$A$6:$C$384,3,FALSE)</f>
        <v>957.55</v>
      </c>
      <c r="D161" s="174">
        <v>984.47</v>
      </c>
      <c r="E161" s="192">
        <f t="shared" si="7"/>
        <v>97.27</v>
      </c>
      <c r="G161" s="191">
        <v>2070105</v>
      </c>
      <c r="H161" s="191" t="s">
        <v>679</v>
      </c>
      <c r="I161" s="191">
        <v>957.549</v>
      </c>
      <c r="J161" s="158">
        <f t="shared" si="8"/>
        <v>0</v>
      </c>
      <c r="HA161" s="160"/>
      <c r="HB161" s="160"/>
      <c r="HC161" s="160"/>
      <c r="HD161" s="160"/>
      <c r="HE161" s="160"/>
      <c r="HF161" s="160"/>
      <c r="HG161" s="160"/>
      <c r="HH161" s="160"/>
      <c r="HI161" s="160"/>
      <c r="HJ161" s="160"/>
      <c r="HK161" s="160"/>
      <c r="HL161" s="160"/>
      <c r="HM161" s="160"/>
      <c r="HN161" s="160"/>
      <c r="HO161" s="160"/>
      <c r="HP161" s="160"/>
      <c r="HQ161" s="160"/>
      <c r="HR161" s="160"/>
      <c r="HS161" s="160"/>
      <c r="HT161" s="160"/>
      <c r="HU161" s="160"/>
      <c r="HV161" s="160"/>
      <c r="HW161" s="160"/>
      <c r="HX161" s="160"/>
      <c r="HY161" s="160"/>
      <c r="HZ161" s="160"/>
      <c r="IA161" s="160"/>
      <c r="IB161" s="160"/>
      <c r="IC161" s="160"/>
      <c r="ID161" s="160"/>
      <c r="IE161" s="160"/>
      <c r="IF161" s="160"/>
      <c r="IG161" s="160"/>
      <c r="IH161" s="160"/>
      <c r="II161" s="160"/>
      <c r="IJ161" s="160"/>
      <c r="IK161" s="160"/>
      <c r="IL161" s="160"/>
      <c r="IM161" s="160"/>
      <c r="IN161" s="160"/>
      <c r="IO161" s="160"/>
      <c r="IP161" s="160"/>
      <c r="IQ161" s="160"/>
      <c r="IR161" s="160"/>
      <c r="IS161" s="160"/>
    </row>
    <row r="162" spans="1:253" s="157" customFormat="1" ht="13.5" customHeight="1">
      <c r="A162" s="138">
        <v>2070109</v>
      </c>
      <c r="B162" s="173" t="s">
        <v>140</v>
      </c>
      <c r="C162" s="174">
        <f>VLOOKUP(A162,'[7]一般公共预算'!$A$6:$C$384,3,FALSE)</f>
        <v>5389.85</v>
      </c>
      <c r="D162" s="174">
        <v>4930.49</v>
      </c>
      <c r="E162" s="192">
        <f t="shared" si="7"/>
        <v>109.32</v>
      </c>
      <c r="G162" s="191">
        <v>2070109</v>
      </c>
      <c r="H162" s="191" t="s">
        <v>680</v>
      </c>
      <c r="I162" s="191">
        <v>5389.8465</v>
      </c>
      <c r="J162" s="158">
        <f t="shared" si="8"/>
        <v>0</v>
      </c>
      <c r="HA162" s="160"/>
      <c r="HB162" s="160"/>
      <c r="HC162" s="160"/>
      <c r="HD162" s="160"/>
      <c r="HE162" s="160"/>
      <c r="HF162" s="160"/>
      <c r="HG162" s="160"/>
      <c r="HH162" s="160"/>
      <c r="HI162" s="160"/>
      <c r="HJ162" s="160"/>
      <c r="HK162" s="160"/>
      <c r="HL162" s="160"/>
      <c r="HM162" s="160"/>
      <c r="HN162" s="160"/>
      <c r="HO162" s="160"/>
      <c r="HP162" s="160"/>
      <c r="HQ162" s="160"/>
      <c r="HR162" s="160"/>
      <c r="HS162" s="160"/>
      <c r="HT162" s="160"/>
      <c r="HU162" s="160"/>
      <c r="HV162" s="160"/>
      <c r="HW162" s="160"/>
      <c r="HX162" s="160"/>
      <c r="HY162" s="160"/>
      <c r="HZ162" s="160"/>
      <c r="IA162" s="160"/>
      <c r="IB162" s="160"/>
      <c r="IC162" s="160"/>
      <c r="ID162" s="160"/>
      <c r="IE162" s="160"/>
      <c r="IF162" s="160"/>
      <c r="IG162" s="160"/>
      <c r="IH162" s="160"/>
      <c r="II162" s="160"/>
      <c r="IJ162" s="160"/>
      <c r="IK162" s="160"/>
      <c r="IL162" s="160"/>
      <c r="IM162" s="160"/>
      <c r="IN162" s="160"/>
      <c r="IO162" s="160"/>
      <c r="IP162" s="160"/>
      <c r="IQ162" s="160"/>
      <c r="IR162" s="160"/>
      <c r="IS162" s="160"/>
    </row>
    <row r="163" spans="1:253" s="157" customFormat="1" ht="13.5" customHeight="1">
      <c r="A163" s="138">
        <v>2070110</v>
      </c>
      <c r="B163" s="173" t="s">
        <v>141</v>
      </c>
      <c r="C163" s="174">
        <f>VLOOKUP(A163,'[7]一般公共预算'!$A$6:$C$384,3,FALSE)</f>
        <v>30</v>
      </c>
      <c r="D163" s="174">
        <v>28.22</v>
      </c>
      <c r="E163" s="192">
        <f t="shared" si="7"/>
        <v>106.31</v>
      </c>
      <c r="G163" s="191">
        <v>2070110</v>
      </c>
      <c r="H163" s="191" t="s">
        <v>681</v>
      </c>
      <c r="I163" s="191">
        <v>30</v>
      </c>
      <c r="J163" s="158">
        <f t="shared" si="8"/>
        <v>0</v>
      </c>
      <c r="HA163" s="160"/>
      <c r="HB163" s="160"/>
      <c r="HC163" s="160"/>
      <c r="HD163" s="160"/>
      <c r="HE163" s="160"/>
      <c r="HF163" s="160"/>
      <c r="HG163" s="160"/>
      <c r="HH163" s="160"/>
      <c r="HI163" s="160"/>
      <c r="HJ163" s="160"/>
      <c r="HK163" s="160"/>
      <c r="HL163" s="160"/>
      <c r="HM163" s="160"/>
      <c r="HN163" s="160"/>
      <c r="HO163" s="160"/>
      <c r="HP163" s="160"/>
      <c r="HQ163" s="160"/>
      <c r="HR163" s="160"/>
      <c r="HS163" s="160"/>
      <c r="HT163" s="160"/>
      <c r="HU163" s="160"/>
      <c r="HV163" s="160"/>
      <c r="HW163" s="160"/>
      <c r="HX163" s="160"/>
      <c r="HY163" s="160"/>
      <c r="HZ163" s="160"/>
      <c r="IA163" s="160"/>
      <c r="IB163" s="160"/>
      <c r="IC163" s="160"/>
      <c r="ID163" s="160"/>
      <c r="IE163" s="160"/>
      <c r="IF163" s="160"/>
      <c r="IG163" s="160"/>
      <c r="IH163" s="160"/>
      <c r="II163" s="160"/>
      <c r="IJ163" s="160"/>
      <c r="IK163" s="160"/>
      <c r="IL163" s="160"/>
      <c r="IM163" s="160"/>
      <c r="IN163" s="160"/>
      <c r="IO163" s="160"/>
      <c r="IP163" s="160"/>
      <c r="IQ163" s="160"/>
      <c r="IR163" s="160"/>
      <c r="IS163" s="160"/>
    </row>
    <row r="164" spans="1:253" s="157" customFormat="1" ht="13.5" customHeight="1">
      <c r="A164" s="138">
        <v>2070112</v>
      </c>
      <c r="B164" s="173" t="s">
        <v>142</v>
      </c>
      <c r="C164" s="174">
        <f>VLOOKUP(A164,'[7]一般公共预算'!$A$6:$C$384,3,FALSE)</f>
        <v>12</v>
      </c>
      <c r="D164" s="174">
        <v>10</v>
      </c>
      <c r="E164" s="192">
        <f t="shared" si="7"/>
        <v>120</v>
      </c>
      <c r="G164" s="191">
        <v>2070112</v>
      </c>
      <c r="H164" s="191" t="s">
        <v>682</v>
      </c>
      <c r="I164" s="191">
        <v>12</v>
      </c>
      <c r="J164" s="158">
        <f t="shared" si="8"/>
        <v>0</v>
      </c>
      <c r="HA164" s="160"/>
      <c r="HB164" s="160"/>
      <c r="HC164" s="160"/>
      <c r="HD164" s="160"/>
      <c r="HE164" s="160"/>
      <c r="HF164" s="160"/>
      <c r="HG164" s="160"/>
      <c r="HH164" s="160"/>
      <c r="HI164" s="160"/>
      <c r="HJ164" s="160"/>
      <c r="HK164" s="160"/>
      <c r="HL164" s="160"/>
      <c r="HM164" s="160"/>
      <c r="HN164" s="160"/>
      <c r="HO164" s="160"/>
      <c r="HP164" s="160"/>
      <c r="HQ164" s="160"/>
      <c r="HR164" s="160"/>
      <c r="HS164" s="160"/>
      <c r="HT164" s="160"/>
      <c r="HU164" s="160"/>
      <c r="HV164" s="160"/>
      <c r="HW164" s="160"/>
      <c r="HX164" s="160"/>
      <c r="HY164" s="160"/>
      <c r="HZ164" s="160"/>
      <c r="IA164" s="160"/>
      <c r="IB164" s="160"/>
      <c r="IC164" s="160"/>
      <c r="ID164" s="160"/>
      <c r="IE164" s="160"/>
      <c r="IF164" s="160"/>
      <c r="IG164" s="160"/>
      <c r="IH164" s="160"/>
      <c r="II164" s="160"/>
      <c r="IJ164" s="160"/>
      <c r="IK164" s="160"/>
      <c r="IL164" s="160"/>
      <c r="IM164" s="160"/>
      <c r="IN164" s="160"/>
      <c r="IO164" s="160"/>
      <c r="IP164" s="160"/>
      <c r="IQ164" s="160"/>
      <c r="IR164" s="160"/>
      <c r="IS164" s="160"/>
    </row>
    <row r="165" spans="1:253" s="157" customFormat="1" ht="13.5" customHeight="1">
      <c r="A165" s="138">
        <v>2070113</v>
      </c>
      <c r="B165" s="173" t="s">
        <v>143</v>
      </c>
      <c r="C165" s="174">
        <f>VLOOKUP(A165,'[7]一般公共预算'!$A$6:$C$384,3,FALSE)</f>
        <v>270</v>
      </c>
      <c r="D165" s="174">
        <v>244.37</v>
      </c>
      <c r="E165" s="192">
        <f t="shared" si="7"/>
        <v>110.49</v>
      </c>
      <c r="G165" s="191">
        <v>2070113</v>
      </c>
      <c r="H165" s="191" t="s">
        <v>683</v>
      </c>
      <c r="I165" s="191">
        <v>270</v>
      </c>
      <c r="J165" s="158">
        <f aca="true" t="shared" si="9" ref="J165:J198">A165-G165</f>
        <v>0</v>
      </c>
      <c r="HA165" s="160"/>
      <c r="HB165" s="160"/>
      <c r="HC165" s="160"/>
      <c r="HD165" s="160"/>
      <c r="HE165" s="160"/>
      <c r="HF165" s="160"/>
      <c r="HG165" s="160"/>
      <c r="HH165" s="160"/>
      <c r="HI165" s="160"/>
      <c r="HJ165" s="160"/>
      <c r="HK165" s="160"/>
      <c r="HL165" s="160"/>
      <c r="HM165" s="160"/>
      <c r="HN165" s="160"/>
      <c r="HO165" s="160"/>
      <c r="HP165" s="160"/>
      <c r="HQ165" s="160"/>
      <c r="HR165" s="160"/>
      <c r="HS165" s="160"/>
      <c r="HT165" s="160"/>
      <c r="HU165" s="160"/>
      <c r="HV165" s="160"/>
      <c r="HW165" s="160"/>
      <c r="HX165" s="160"/>
      <c r="HY165" s="160"/>
      <c r="HZ165" s="160"/>
      <c r="IA165" s="160"/>
      <c r="IB165" s="160"/>
      <c r="IC165" s="160"/>
      <c r="ID165" s="160"/>
      <c r="IE165" s="160"/>
      <c r="IF165" s="160"/>
      <c r="IG165" s="160"/>
      <c r="IH165" s="160"/>
      <c r="II165" s="160"/>
      <c r="IJ165" s="160"/>
      <c r="IK165" s="160"/>
      <c r="IL165" s="160"/>
      <c r="IM165" s="160"/>
      <c r="IN165" s="160"/>
      <c r="IO165" s="160"/>
      <c r="IP165" s="160"/>
      <c r="IQ165" s="160"/>
      <c r="IR165" s="160"/>
      <c r="IS165" s="160"/>
    </row>
    <row r="166" spans="1:253" s="157" customFormat="1" ht="13.5" customHeight="1">
      <c r="A166" s="138">
        <v>2070114</v>
      </c>
      <c r="B166" s="179" t="s">
        <v>144</v>
      </c>
      <c r="C166" s="174"/>
      <c r="D166" s="174">
        <v>2.79</v>
      </c>
      <c r="E166" s="192">
        <f t="shared" si="7"/>
        <v>0</v>
      </c>
      <c r="G166" s="191"/>
      <c r="H166" s="191"/>
      <c r="I166" s="191"/>
      <c r="J166" s="158">
        <f t="shared" si="9"/>
        <v>2070114</v>
      </c>
      <c r="HA166" s="160"/>
      <c r="HB166" s="160"/>
      <c r="HC166" s="160"/>
      <c r="HD166" s="160"/>
      <c r="HE166" s="160"/>
      <c r="HF166" s="160"/>
      <c r="HG166" s="160"/>
      <c r="HH166" s="160"/>
      <c r="HI166" s="160"/>
      <c r="HJ166" s="160"/>
      <c r="HK166" s="160"/>
      <c r="HL166" s="160"/>
      <c r="HM166" s="160"/>
      <c r="HN166" s="160"/>
      <c r="HO166" s="160"/>
      <c r="HP166" s="160"/>
      <c r="HQ166" s="160"/>
      <c r="HR166" s="160"/>
      <c r="HS166" s="160"/>
      <c r="HT166" s="160"/>
      <c r="HU166" s="160"/>
      <c r="HV166" s="160"/>
      <c r="HW166" s="160"/>
      <c r="HX166" s="160"/>
      <c r="HY166" s="160"/>
      <c r="HZ166" s="160"/>
      <c r="IA166" s="160"/>
      <c r="IB166" s="160"/>
      <c r="IC166" s="160"/>
      <c r="ID166" s="160"/>
      <c r="IE166" s="160"/>
      <c r="IF166" s="160"/>
      <c r="IG166" s="160"/>
      <c r="IH166" s="160"/>
      <c r="II166" s="160"/>
      <c r="IJ166" s="160"/>
      <c r="IK166" s="160"/>
      <c r="IL166" s="160"/>
      <c r="IM166" s="160"/>
      <c r="IN166" s="160"/>
      <c r="IO166" s="160"/>
      <c r="IP166" s="160"/>
      <c r="IQ166" s="160"/>
      <c r="IR166" s="160"/>
      <c r="IS166" s="160"/>
    </row>
    <row r="167" spans="1:253" s="157" customFormat="1" ht="13.5" customHeight="1">
      <c r="A167" s="138">
        <v>2070199</v>
      </c>
      <c r="B167" s="173" t="s">
        <v>145</v>
      </c>
      <c r="C167" s="174">
        <f>VLOOKUP(A167,'[7]一般公共预算'!$A$6:$C$384,3,FALSE)</f>
        <v>1375.2</v>
      </c>
      <c r="D167" s="174">
        <v>110.78</v>
      </c>
      <c r="E167" s="192">
        <f t="shared" si="7"/>
        <v>1241.38</v>
      </c>
      <c r="G167" s="191">
        <v>2070199</v>
      </c>
      <c r="H167" s="191" t="s">
        <v>684</v>
      </c>
      <c r="I167" s="191">
        <v>1375.2</v>
      </c>
      <c r="J167" s="158">
        <f t="shared" si="9"/>
        <v>0</v>
      </c>
      <c r="HA167" s="160"/>
      <c r="HB167" s="160"/>
      <c r="HC167" s="160"/>
      <c r="HD167" s="160"/>
      <c r="HE167" s="160"/>
      <c r="HF167" s="160"/>
      <c r="HG167" s="160"/>
      <c r="HH167" s="160"/>
      <c r="HI167" s="160"/>
      <c r="HJ167" s="160"/>
      <c r="HK167" s="160"/>
      <c r="HL167" s="160"/>
      <c r="HM167" s="160"/>
      <c r="HN167" s="160"/>
      <c r="HO167" s="160"/>
      <c r="HP167" s="160"/>
      <c r="HQ167" s="160"/>
      <c r="HR167" s="160"/>
      <c r="HS167" s="160"/>
      <c r="HT167" s="160"/>
      <c r="HU167" s="160"/>
      <c r="HV167" s="160"/>
      <c r="HW167" s="160"/>
      <c r="HX167" s="160"/>
      <c r="HY167" s="160"/>
      <c r="HZ167" s="160"/>
      <c r="IA167" s="160"/>
      <c r="IB167" s="160"/>
      <c r="IC167" s="160"/>
      <c r="ID167" s="160"/>
      <c r="IE167" s="160"/>
      <c r="IF167" s="160"/>
      <c r="IG167" s="160"/>
      <c r="IH167" s="160"/>
      <c r="II167" s="160"/>
      <c r="IJ167" s="160"/>
      <c r="IK167" s="160"/>
      <c r="IL167" s="160"/>
      <c r="IM167" s="160"/>
      <c r="IN167" s="160"/>
      <c r="IO167" s="160"/>
      <c r="IP167" s="160"/>
      <c r="IQ167" s="160"/>
      <c r="IR167" s="160"/>
      <c r="IS167" s="160"/>
    </row>
    <row r="168" spans="1:253" s="157" customFormat="1" ht="13.5" customHeight="1">
      <c r="A168" s="138">
        <v>20702</v>
      </c>
      <c r="B168" s="173" t="s">
        <v>146</v>
      </c>
      <c r="C168" s="174">
        <f>VLOOKUP(A168,'[7]一般公共预算'!$A$6:$C$384,3,FALSE)</f>
        <v>217.78</v>
      </c>
      <c r="D168" s="174">
        <v>170.24</v>
      </c>
      <c r="E168" s="192">
        <f t="shared" si="7"/>
        <v>127.93</v>
      </c>
      <c r="G168" s="191">
        <v>20702</v>
      </c>
      <c r="H168" s="191" t="s">
        <v>685</v>
      </c>
      <c r="I168" s="191">
        <v>217.7834</v>
      </c>
      <c r="J168" s="158">
        <f t="shared" si="9"/>
        <v>0</v>
      </c>
      <c r="HA168" s="160"/>
      <c r="HB168" s="160"/>
      <c r="HC168" s="160"/>
      <c r="HD168" s="160"/>
      <c r="HE168" s="160"/>
      <c r="HF168" s="160"/>
      <c r="HG168" s="160"/>
      <c r="HH168" s="160"/>
      <c r="HI168" s="160"/>
      <c r="HJ168" s="160"/>
      <c r="HK168" s="160"/>
      <c r="HL168" s="160"/>
      <c r="HM168" s="160"/>
      <c r="HN168" s="160"/>
      <c r="HO168" s="160"/>
      <c r="HP168" s="160"/>
      <c r="HQ168" s="160"/>
      <c r="HR168" s="160"/>
      <c r="HS168" s="160"/>
      <c r="HT168" s="160"/>
      <c r="HU168" s="160"/>
      <c r="HV168" s="160"/>
      <c r="HW168" s="160"/>
      <c r="HX168" s="160"/>
      <c r="HY168" s="160"/>
      <c r="HZ168" s="160"/>
      <c r="IA168" s="160"/>
      <c r="IB168" s="160"/>
      <c r="IC168" s="160"/>
      <c r="ID168" s="160"/>
      <c r="IE168" s="160"/>
      <c r="IF168" s="160"/>
      <c r="IG168" s="160"/>
      <c r="IH168" s="160"/>
      <c r="II168" s="160"/>
      <c r="IJ168" s="160"/>
      <c r="IK168" s="160"/>
      <c r="IL168" s="160"/>
      <c r="IM168" s="160"/>
      <c r="IN168" s="160"/>
      <c r="IO168" s="160"/>
      <c r="IP168" s="160"/>
      <c r="IQ168" s="160"/>
      <c r="IR168" s="160"/>
      <c r="IS168" s="160"/>
    </row>
    <row r="169" spans="1:253" s="157" customFormat="1" ht="13.5" customHeight="1">
      <c r="A169" s="138">
        <v>2070204</v>
      </c>
      <c r="B169" s="173" t="s">
        <v>147</v>
      </c>
      <c r="C169" s="174">
        <f>VLOOKUP(A169,'[7]一般公共预算'!$A$6:$C$384,3,FALSE)</f>
        <v>217.78</v>
      </c>
      <c r="D169" s="174">
        <v>170.24</v>
      </c>
      <c r="E169" s="192">
        <f t="shared" si="7"/>
        <v>127.93</v>
      </c>
      <c r="G169" s="191">
        <v>2070204</v>
      </c>
      <c r="H169" s="191" t="s">
        <v>686</v>
      </c>
      <c r="I169" s="191">
        <v>217.7834</v>
      </c>
      <c r="J169" s="158">
        <f t="shared" si="9"/>
        <v>0</v>
      </c>
      <c r="HA169" s="160"/>
      <c r="HB169" s="160"/>
      <c r="HC169" s="160"/>
      <c r="HD169" s="160"/>
      <c r="HE169" s="160"/>
      <c r="HF169" s="160"/>
      <c r="HG169" s="160"/>
      <c r="HH169" s="160"/>
      <c r="HI169" s="160"/>
      <c r="HJ169" s="160"/>
      <c r="HK169" s="160"/>
      <c r="HL169" s="160"/>
      <c r="HM169" s="160"/>
      <c r="HN169" s="160"/>
      <c r="HO169" s="160"/>
      <c r="HP169" s="160"/>
      <c r="HQ169" s="160"/>
      <c r="HR169" s="160"/>
      <c r="HS169" s="160"/>
      <c r="HT169" s="160"/>
      <c r="HU169" s="160"/>
      <c r="HV169" s="160"/>
      <c r="HW169" s="160"/>
      <c r="HX169" s="160"/>
      <c r="HY169" s="160"/>
      <c r="HZ169" s="160"/>
      <c r="IA169" s="160"/>
      <c r="IB169" s="160"/>
      <c r="IC169" s="160"/>
      <c r="ID169" s="160"/>
      <c r="IE169" s="160"/>
      <c r="IF169" s="160"/>
      <c r="IG169" s="160"/>
      <c r="IH169" s="160"/>
      <c r="II169" s="160"/>
      <c r="IJ169" s="160"/>
      <c r="IK169" s="160"/>
      <c r="IL169" s="160"/>
      <c r="IM169" s="160"/>
      <c r="IN169" s="160"/>
      <c r="IO169" s="160"/>
      <c r="IP169" s="160"/>
      <c r="IQ169" s="160"/>
      <c r="IR169" s="160"/>
      <c r="IS169" s="160"/>
    </row>
    <row r="170" spans="1:253" s="157" customFormat="1" ht="13.5" customHeight="1">
      <c r="A170" s="138">
        <v>20706</v>
      </c>
      <c r="B170" s="173" t="s">
        <v>150</v>
      </c>
      <c r="C170" s="174"/>
      <c r="D170" s="174">
        <v>311.2</v>
      </c>
      <c r="E170" s="192">
        <f t="shared" si="7"/>
        <v>0</v>
      </c>
      <c r="G170" s="191"/>
      <c r="H170" s="191"/>
      <c r="I170" s="191"/>
      <c r="J170" s="158">
        <f t="shared" si="9"/>
        <v>20706</v>
      </c>
      <c r="HA170" s="160"/>
      <c r="HB170" s="160"/>
      <c r="HC170" s="160"/>
      <c r="HD170" s="160"/>
      <c r="HE170" s="160"/>
      <c r="HF170" s="160"/>
      <c r="HG170" s="160"/>
      <c r="HH170" s="160"/>
      <c r="HI170" s="160"/>
      <c r="HJ170" s="160"/>
      <c r="HK170" s="160"/>
      <c r="HL170" s="160"/>
      <c r="HM170" s="160"/>
      <c r="HN170" s="160"/>
      <c r="HO170" s="160"/>
      <c r="HP170" s="160"/>
      <c r="HQ170" s="160"/>
      <c r="HR170" s="160"/>
      <c r="HS170" s="160"/>
      <c r="HT170" s="160"/>
      <c r="HU170" s="160"/>
      <c r="HV170" s="160"/>
      <c r="HW170" s="160"/>
      <c r="HX170" s="160"/>
      <c r="HY170" s="160"/>
      <c r="HZ170" s="160"/>
      <c r="IA170" s="160"/>
      <c r="IB170" s="160"/>
      <c r="IC170" s="160"/>
      <c r="ID170" s="160"/>
      <c r="IE170" s="160"/>
      <c r="IF170" s="160"/>
      <c r="IG170" s="160"/>
      <c r="IH170" s="160"/>
      <c r="II170" s="160"/>
      <c r="IJ170" s="160"/>
      <c r="IK170" s="160"/>
      <c r="IL170" s="160"/>
      <c r="IM170" s="160"/>
      <c r="IN170" s="160"/>
      <c r="IO170" s="160"/>
      <c r="IP170" s="160"/>
      <c r="IQ170" s="160"/>
      <c r="IR170" s="160"/>
      <c r="IS170" s="160"/>
    </row>
    <row r="171" spans="1:208" s="159" customFormat="1" ht="13.5" customHeight="1">
      <c r="A171" s="138">
        <v>2070604</v>
      </c>
      <c r="B171" s="173" t="s">
        <v>151</v>
      </c>
      <c r="C171" s="174"/>
      <c r="D171" s="174">
        <v>311.2</v>
      </c>
      <c r="E171" s="192">
        <f t="shared" si="7"/>
        <v>0</v>
      </c>
      <c r="F171" s="158"/>
      <c r="G171" s="191"/>
      <c r="H171" s="191"/>
      <c r="I171" s="191"/>
      <c r="J171" s="158">
        <f t="shared" si="9"/>
        <v>2070604</v>
      </c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  <c r="DB171" s="158"/>
      <c r="DC171" s="158"/>
      <c r="DD171" s="158"/>
      <c r="DE171" s="158"/>
      <c r="DF171" s="158"/>
      <c r="DG171" s="158"/>
      <c r="DH171" s="158"/>
      <c r="DI171" s="158"/>
      <c r="DJ171" s="158"/>
      <c r="DK171" s="158"/>
      <c r="DL171" s="158"/>
      <c r="DM171" s="158"/>
      <c r="DN171" s="158"/>
      <c r="DO171" s="158"/>
      <c r="DP171" s="158"/>
      <c r="DQ171" s="158"/>
      <c r="DR171" s="158"/>
      <c r="DS171" s="158"/>
      <c r="DT171" s="158"/>
      <c r="DU171" s="158"/>
      <c r="DV171" s="158"/>
      <c r="DW171" s="158"/>
      <c r="DX171" s="158"/>
      <c r="DY171" s="158"/>
      <c r="DZ171" s="158"/>
      <c r="EA171" s="158"/>
      <c r="EB171" s="158"/>
      <c r="EC171" s="158"/>
      <c r="ED171" s="158"/>
      <c r="EE171" s="158"/>
      <c r="EF171" s="158"/>
      <c r="EG171" s="158"/>
      <c r="EH171" s="158"/>
      <c r="EI171" s="158"/>
      <c r="EJ171" s="158"/>
      <c r="EK171" s="158"/>
      <c r="EL171" s="158"/>
      <c r="EM171" s="158"/>
      <c r="EN171" s="158"/>
      <c r="EO171" s="158"/>
      <c r="EP171" s="158"/>
      <c r="EQ171" s="158"/>
      <c r="ER171" s="158"/>
      <c r="ES171" s="158"/>
      <c r="ET171" s="158"/>
      <c r="EU171" s="158"/>
      <c r="EV171" s="158"/>
      <c r="EW171" s="158"/>
      <c r="EX171" s="158"/>
      <c r="EY171" s="158"/>
      <c r="EZ171" s="158"/>
      <c r="FA171" s="158"/>
      <c r="FB171" s="158"/>
      <c r="FC171" s="158"/>
      <c r="FD171" s="158"/>
      <c r="FE171" s="158"/>
      <c r="FF171" s="158"/>
      <c r="FG171" s="158"/>
      <c r="FH171" s="158"/>
      <c r="FI171" s="158"/>
      <c r="FJ171" s="158"/>
      <c r="FK171" s="158"/>
      <c r="FL171" s="158"/>
      <c r="FM171" s="158"/>
      <c r="FN171" s="158"/>
      <c r="FO171" s="158"/>
      <c r="FP171" s="158"/>
      <c r="FQ171" s="158"/>
      <c r="FR171" s="158"/>
      <c r="FS171" s="158"/>
      <c r="FT171" s="158"/>
      <c r="FU171" s="158"/>
      <c r="FV171" s="158"/>
      <c r="FW171" s="158"/>
      <c r="FX171" s="158"/>
      <c r="FY171" s="158"/>
      <c r="FZ171" s="158"/>
      <c r="GA171" s="158"/>
      <c r="GB171" s="158"/>
      <c r="GC171" s="158"/>
      <c r="GD171" s="158"/>
      <c r="GE171" s="158"/>
      <c r="GF171" s="158"/>
      <c r="GG171" s="158"/>
      <c r="GH171" s="158"/>
      <c r="GI171" s="158"/>
      <c r="GJ171" s="158"/>
      <c r="GK171" s="158"/>
      <c r="GL171" s="158"/>
      <c r="GM171" s="158"/>
      <c r="GN171" s="158"/>
      <c r="GO171" s="158"/>
      <c r="GP171" s="158"/>
      <c r="GQ171" s="158"/>
      <c r="GR171" s="158"/>
      <c r="GS171" s="158"/>
      <c r="GT171" s="158"/>
      <c r="GU171" s="158"/>
      <c r="GV171" s="158"/>
      <c r="GW171" s="158"/>
      <c r="GX171" s="158"/>
      <c r="GY171" s="158"/>
      <c r="GZ171" s="158"/>
    </row>
    <row r="172" spans="1:253" s="157" customFormat="1" ht="13.5" customHeight="1">
      <c r="A172" s="138">
        <v>20708</v>
      </c>
      <c r="B172" s="173" t="s">
        <v>152</v>
      </c>
      <c r="C172" s="174">
        <f>VLOOKUP(A172,'[7]一般公共预算'!$A$6:$C$384,3,FALSE)</f>
        <v>577</v>
      </c>
      <c r="D172" s="174">
        <v>572.53</v>
      </c>
      <c r="E172" s="192">
        <f t="shared" si="7"/>
        <v>100.78</v>
      </c>
      <c r="G172" s="191">
        <v>20708</v>
      </c>
      <c r="H172" s="191" t="s">
        <v>687</v>
      </c>
      <c r="I172" s="191">
        <v>577</v>
      </c>
      <c r="J172" s="158">
        <f t="shared" si="9"/>
        <v>0</v>
      </c>
      <c r="HA172" s="160"/>
      <c r="HB172" s="160"/>
      <c r="HC172" s="160"/>
      <c r="HD172" s="160"/>
      <c r="HE172" s="160"/>
      <c r="HF172" s="160"/>
      <c r="HG172" s="160"/>
      <c r="HH172" s="160"/>
      <c r="HI172" s="160"/>
      <c r="HJ172" s="160"/>
      <c r="HK172" s="160"/>
      <c r="HL172" s="160"/>
      <c r="HM172" s="160"/>
      <c r="HN172" s="160"/>
      <c r="HO172" s="160"/>
      <c r="HP172" s="160"/>
      <c r="HQ172" s="160"/>
      <c r="HR172" s="160"/>
      <c r="HS172" s="160"/>
      <c r="HT172" s="160"/>
      <c r="HU172" s="160"/>
      <c r="HV172" s="160"/>
      <c r="HW172" s="160"/>
      <c r="HX172" s="160"/>
      <c r="HY172" s="160"/>
      <c r="HZ172" s="160"/>
      <c r="IA172" s="160"/>
      <c r="IB172" s="160"/>
      <c r="IC172" s="160"/>
      <c r="ID172" s="160"/>
      <c r="IE172" s="160"/>
      <c r="IF172" s="160"/>
      <c r="IG172" s="160"/>
      <c r="IH172" s="160"/>
      <c r="II172" s="160"/>
      <c r="IJ172" s="160"/>
      <c r="IK172" s="160"/>
      <c r="IL172" s="160"/>
      <c r="IM172" s="160"/>
      <c r="IN172" s="160"/>
      <c r="IO172" s="160"/>
      <c r="IP172" s="160"/>
      <c r="IQ172" s="160"/>
      <c r="IR172" s="160"/>
      <c r="IS172" s="160"/>
    </row>
    <row r="173" spans="1:253" s="157" customFormat="1" ht="13.5" customHeight="1">
      <c r="A173" s="138">
        <v>2070808</v>
      </c>
      <c r="B173" s="179" t="s">
        <v>153</v>
      </c>
      <c r="C173" s="174">
        <f>VLOOKUP(A173,'[7]一般公共预算'!$A$6:$C$384,3,FALSE)</f>
        <v>282</v>
      </c>
      <c r="D173" s="174">
        <v>276.47</v>
      </c>
      <c r="E173" s="192">
        <f t="shared" si="7"/>
        <v>102</v>
      </c>
      <c r="G173" s="191">
        <v>2070808</v>
      </c>
      <c r="H173" s="191" t="s">
        <v>688</v>
      </c>
      <c r="I173" s="191">
        <v>282</v>
      </c>
      <c r="J173" s="158">
        <f t="shared" si="9"/>
        <v>0</v>
      </c>
      <c r="HA173" s="160"/>
      <c r="HB173" s="160"/>
      <c r="HC173" s="160"/>
      <c r="HD173" s="160"/>
      <c r="HE173" s="160"/>
      <c r="HF173" s="160"/>
      <c r="HG173" s="160"/>
      <c r="HH173" s="160"/>
      <c r="HI173" s="160"/>
      <c r="HJ173" s="160"/>
      <c r="HK173" s="160"/>
      <c r="HL173" s="160"/>
      <c r="HM173" s="160"/>
      <c r="HN173" s="160"/>
      <c r="HO173" s="160"/>
      <c r="HP173" s="160"/>
      <c r="HQ173" s="160"/>
      <c r="HR173" s="160"/>
      <c r="HS173" s="160"/>
      <c r="HT173" s="160"/>
      <c r="HU173" s="160"/>
      <c r="HV173" s="160"/>
      <c r="HW173" s="160"/>
      <c r="HX173" s="160"/>
      <c r="HY173" s="160"/>
      <c r="HZ173" s="160"/>
      <c r="IA173" s="160"/>
      <c r="IB173" s="160"/>
      <c r="IC173" s="160"/>
      <c r="ID173" s="160"/>
      <c r="IE173" s="160"/>
      <c r="IF173" s="160"/>
      <c r="IG173" s="160"/>
      <c r="IH173" s="160"/>
      <c r="II173" s="160"/>
      <c r="IJ173" s="160"/>
      <c r="IK173" s="160"/>
      <c r="IL173" s="160"/>
      <c r="IM173" s="160"/>
      <c r="IN173" s="160"/>
      <c r="IO173" s="160"/>
      <c r="IP173" s="160"/>
      <c r="IQ173" s="160"/>
      <c r="IR173" s="160"/>
      <c r="IS173" s="160"/>
    </row>
    <row r="174" spans="1:253" s="157" customFormat="1" ht="13.5" customHeight="1">
      <c r="A174" s="138">
        <v>2070899</v>
      </c>
      <c r="B174" s="179" t="s">
        <v>154</v>
      </c>
      <c r="C174" s="174">
        <f>VLOOKUP(A174,'[7]一般公共预算'!$A$6:$C$384,3,FALSE)</f>
        <v>295</v>
      </c>
      <c r="D174" s="174">
        <v>296.06</v>
      </c>
      <c r="E174" s="192">
        <f t="shared" si="7"/>
        <v>99.64</v>
      </c>
      <c r="G174" s="191">
        <v>2070899</v>
      </c>
      <c r="H174" s="191" t="s">
        <v>689</v>
      </c>
      <c r="I174" s="191">
        <v>295</v>
      </c>
      <c r="J174" s="158">
        <f t="shared" si="9"/>
        <v>0</v>
      </c>
      <c r="HA174" s="160"/>
      <c r="HB174" s="160"/>
      <c r="HC174" s="160"/>
      <c r="HD174" s="160"/>
      <c r="HE174" s="160"/>
      <c r="HF174" s="160"/>
      <c r="HG174" s="160"/>
      <c r="HH174" s="160"/>
      <c r="HI174" s="160"/>
      <c r="HJ174" s="160"/>
      <c r="HK174" s="160"/>
      <c r="HL174" s="160"/>
      <c r="HM174" s="160"/>
      <c r="HN174" s="160"/>
      <c r="HO174" s="160"/>
      <c r="HP174" s="160"/>
      <c r="HQ174" s="160"/>
      <c r="HR174" s="160"/>
      <c r="HS174" s="160"/>
      <c r="HT174" s="160"/>
      <c r="HU174" s="160"/>
      <c r="HV174" s="160"/>
      <c r="HW174" s="160"/>
      <c r="HX174" s="160"/>
      <c r="HY174" s="160"/>
      <c r="HZ174" s="160"/>
      <c r="IA174" s="160"/>
      <c r="IB174" s="160"/>
      <c r="IC174" s="160"/>
      <c r="ID174" s="160"/>
      <c r="IE174" s="160"/>
      <c r="IF174" s="160"/>
      <c r="IG174" s="160"/>
      <c r="IH174" s="160"/>
      <c r="II174" s="160"/>
      <c r="IJ174" s="160"/>
      <c r="IK174" s="160"/>
      <c r="IL174" s="160"/>
      <c r="IM174" s="160"/>
      <c r="IN174" s="160"/>
      <c r="IO174" s="160"/>
      <c r="IP174" s="160"/>
      <c r="IQ174" s="160"/>
      <c r="IR174" s="160"/>
      <c r="IS174" s="160"/>
    </row>
    <row r="175" spans="1:253" s="157" customFormat="1" ht="13.5" customHeight="1">
      <c r="A175" s="138">
        <v>20799</v>
      </c>
      <c r="B175" s="173" t="s">
        <v>155</v>
      </c>
      <c r="C175" s="174">
        <f>VLOOKUP(A175,'[7]一般公共预算'!$A$6:$C$384,3,FALSE)</f>
        <v>2772.99</v>
      </c>
      <c r="D175" s="174">
        <v>1617.35</v>
      </c>
      <c r="E175" s="192">
        <f t="shared" si="7"/>
        <v>171.45</v>
      </c>
      <c r="G175" s="191">
        <v>20799</v>
      </c>
      <c r="H175" s="191" t="s">
        <v>690</v>
      </c>
      <c r="I175" s="191">
        <v>2772.993</v>
      </c>
      <c r="J175" s="158">
        <f t="shared" si="9"/>
        <v>0</v>
      </c>
      <c r="HA175" s="160"/>
      <c r="HB175" s="160"/>
      <c r="HC175" s="160"/>
      <c r="HD175" s="160"/>
      <c r="HE175" s="160"/>
      <c r="HF175" s="160"/>
      <c r="HG175" s="160"/>
      <c r="HH175" s="160"/>
      <c r="HI175" s="160"/>
      <c r="HJ175" s="160"/>
      <c r="HK175" s="160"/>
      <c r="HL175" s="160"/>
      <c r="HM175" s="160"/>
      <c r="HN175" s="160"/>
      <c r="HO175" s="160"/>
      <c r="HP175" s="160"/>
      <c r="HQ175" s="160"/>
      <c r="HR175" s="160"/>
      <c r="HS175" s="160"/>
      <c r="HT175" s="160"/>
      <c r="HU175" s="160"/>
      <c r="HV175" s="160"/>
      <c r="HW175" s="160"/>
      <c r="HX175" s="160"/>
      <c r="HY175" s="160"/>
      <c r="HZ175" s="160"/>
      <c r="IA175" s="160"/>
      <c r="IB175" s="160"/>
      <c r="IC175" s="160"/>
      <c r="ID175" s="160"/>
      <c r="IE175" s="160"/>
      <c r="IF175" s="160"/>
      <c r="IG175" s="160"/>
      <c r="IH175" s="160"/>
      <c r="II175" s="160"/>
      <c r="IJ175" s="160"/>
      <c r="IK175" s="160"/>
      <c r="IL175" s="160"/>
      <c r="IM175" s="160"/>
      <c r="IN175" s="160"/>
      <c r="IO175" s="160"/>
      <c r="IP175" s="160"/>
      <c r="IQ175" s="160"/>
      <c r="IR175" s="160"/>
      <c r="IS175" s="160"/>
    </row>
    <row r="176" spans="1:253" s="157" customFormat="1" ht="13.5" customHeight="1">
      <c r="A176" s="138">
        <v>2079999</v>
      </c>
      <c r="B176" s="173" t="s">
        <v>156</v>
      </c>
      <c r="C176" s="174">
        <f>VLOOKUP(A176,'[7]一般公共预算'!$A$6:$C$384,3,FALSE)</f>
        <v>2772.99</v>
      </c>
      <c r="D176" s="174">
        <v>1617.35</v>
      </c>
      <c r="E176" s="192">
        <f t="shared" si="7"/>
        <v>171.45</v>
      </c>
      <c r="G176" s="191">
        <v>2079999</v>
      </c>
      <c r="H176" s="191" t="s">
        <v>691</v>
      </c>
      <c r="I176" s="191">
        <v>2772.993</v>
      </c>
      <c r="J176" s="158">
        <f t="shared" si="9"/>
        <v>0</v>
      </c>
      <c r="HA176" s="160"/>
      <c r="HB176" s="160"/>
      <c r="HC176" s="160"/>
      <c r="HD176" s="160"/>
      <c r="HE176" s="160"/>
      <c r="HF176" s="160"/>
      <c r="HG176" s="160"/>
      <c r="HH176" s="160"/>
      <c r="HI176" s="160"/>
      <c r="HJ176" s="160"/>
      <c r="HK176" s="160"/>
      <c r="HL176" s="160"/>
      <c r="HM176" s="160"/>
      <c r="HN176" s="160"/>
      <c r="HO176" s="160"/>
      <c r="HP176" s="160"/>
      <c r="HQ176" s="160"/>
      <c r="HR176" s="160"/>
      <c r="HS176" s="160"/>
      <c r="HT176" s="160"/>
      <c r="HU176" s="160"/>
      <c r="HV176" s="160"/>
      <c r="HW176" s="160"/>
      <c r="HX176" s="160"/>
      <c r="HY176" s="160"/>
      <c r="HZ176" s="160"/>
      <c r="IA176" s="160"/>
      <c r="IB176" s="160"/>
      <c r="IC176" s="160"/>
      <c r="ID176" s="160"/>
      <c r="IE176" s="160"/>
      <c r="IF176" s="160"/>
      <c r="IG176" s="160"/>
      <c r="IH176" s="160"/>
      <c r="II176" s="160"/>
      <c r="IJ176" s="160"/>
      <c r="IK176" s="160"/>
      <c r="IL176" s="160"/>
      <c r="IM176" s="160"/>
      <c r="IN176" s="160"/>
      <c r="IO176" s="160"/>
      <c r="IP176" s="160"/>
      <c r="IQ176" s="160"/>
      <c r="IR176" s="160"/>
      <c r="IS176" s="160"/>
    </row>
    <row r="177" spans="1:10" s="158" customFormat="1" ht="13.5" customHeight="1">
      <c r="A177" s="171">
        <v>208</v>
      </c>
      <c r="B177" s="172" t="s">
        <v>157</v>
      </c>
      <c r="C177" s="169">
        <f>VLOOKUP(A177,'[7]一般公共预算'!$A$6:$C$384,3,FALSE)</f>
        <v>149184.19</v>
      </c>
      <c r="D177" s="169">
        <v>132408.77</v>
      </c>
      <c r="E177" s="124">
        <f t="shared" si="7"/>
        <v>112.67</v>
      </c>
      <c r="G177" s="191">
        <v>208</v>
      </c>
      <c r="H177" s="191" t="s">
        <v>157</v>
      </c>
      <c r="I177" s="191">
        <v>151184.194073</v>
      </c>
      <c r="J177" s="158">
        <f t="shared" si="9"/>
        <v>0</v>
      </c>
    </row>
    <row r="178" spans="1:253" s="157" customFormat="1" ht="13.5" customHeight="1">
      <c r="A178" s="138">
        <v>20801</v>
      </c>
      <c r="B178" s="173" t="s">
        <v>158</v>
      </c>
      <c r="C178" s="174">
        <f>VLOOKUP(A178,'[7]一般公共预算'!$A$6:$C$384,3,FALSE)</f>
        <v>32669.81</v>
      </c>
      <c r="D178" s="174">
        <v>31645.13</v>
      </c>
      <c r="E178" s="192">
        <f t="shared" si="7"/>
        <v>103.24</v>
      </c>
      <c r="G178" s="191">
        <v>20801</v>
      </c>
      <c r="H178" s="191" t="s">
        <v>692</v>
      </c>
      <c r="I178" s="191">
        <v>34669.8094</v>
      </c>
      <c r="J178" s="158">
        <f t="shared" si="9"/>
        <v>0</v>
      </c>
      <c r="HA178" s="160"/>
      <c r="HB178" s="160"/>
      <c r="HC178" s="160"/>
      <c r="HD178" s="160"/>
      <c r="HE178" s="160"/>
      <c r="HF178" s="160"/>
      <c r="HG178" s="160"/>
      <c r="HH178" s="160"/>
      <c r="HI178" s="160"/>
      <c r="HJ178" s="160"/>
      <c r="HK178" s="160"/>
      <c r="HL178" s="160"/>
      <c r="HM178" s="160"/>
      <c r="HN178" s="160"/>
      <c r="HO178" s="160"/>
      <c r="HP178" s="160"/>
      <c r="HQ178" s="160"/>
      <c r="HR178" s="160"/>
      <c r="HS178" s="160"/>
      <c r="HT178" s="160"/>
      <c r="HU178" s="160"/>
      <c r="HV178" s="160"/>
      <c r="HW178" s="160"/>
      <c r="HX178" s="160"/>
      <c r="HY178" s="160"/>
      <c r="HZ178" s="160"/>
      <c r="IA178" s="160"/>
      <c r="IB178" s="160"/>
      <c r="IC178" s="160"/>
      <c r="ID178" s="160"/>
      <c r="IE178" s="160"/>
      <c r="IF178" s="160"/>
      <c r="IG178" s="160"/>
      <c r="IH178" s="160"/>
      <c r="II178" s="160"/>
      <c r="IJ178" s="160"/>
      <c r="IK178" s="160"/>
      <c r="IL178" s="160"/>
      <c r="IM178" s="160"/>
      <c r="IN178" s="160"/>
      <c r="IO178" s="160"/>
      <c r="IP178" s="160"/>
      <c r="IQ178" s="160"/>
      <c r="IR178" s="160"/>
      <c r="IS178" s="160"/>
    </row>
    <row r="179" spans="1:253" s="157" customFormat="1" ht="13.5" customHeight="1">
      <c r="A179" s="138">
        <v>2080101</v>
      </c>
      <c r="B179" s="173" t="s">
        <v>39</v>
      </c>
      <c r="C179" s="174">
        <f>VLOOKUP(A179,'[7]一般公共预算'!$A$6:$C$384,3,FALSE)</f>
        <v>643.88</v>
      </c>
      <c r="D179" s="174">
        <v>689.55</v>
      </c>
      <c r="E179" s="192">
        <f t="shared" si="7"/>
        <v>93.38</v>
      </c>
      <c r="G179" s="191">
        <v>2080101</v>
      </c>
      <c r="H179" s="191" t="s">
        <v>591</v>
      </c>
      <c r="I179" s="191">
        <v>643.8787</v>
      </c>
      <c r="J179" s="158">
        <f t="shared" si="9"/>
        <v>0</v>
      </c>
      <c r="HA179" s="160"/>
      <c r="HB179" s="160"/>
      <c r="HC179" s="160"/>
      <c r="HD179" s="160"/>
      <c r="HE179" s="160"/>
      <c r="HF179" s="160"/>
      <c r="HG179" s="160"/>
      <c r="HH179" s="160"/>
      <c r="HI179" s="160"/>
      <c r="HJ179" s="160"/>
      <c r="HK179" s="160"/>
      <c r="HL179" s="160"/>
      <c r="HM179" s="160"/>
      <c r="HN179" s="160"/>
      <c r="HO179" s="160"/>
      <c r="HP179" s="160"/>
      <c r="HQ179" s="160"/>
      <c r="HR179" s="160"/>
      <c r="HS179" s="160"/>
      <c r="HT179" s="160"/>
      <c r="HU179" s="160"/>
      <c r="HV179" s="160"/>
      <c r="HW179" s="160"/>
      <c r="HX179" s="160"/>
      <c r="HY179" s="160"/>
      <c r="HZ179" s="160"/>
      <c r="IA179" s="160"/>
      <c r="IB179" s="160"/>
      <c r="IC179" s="160"/>
      <c r="ID179" s="160"/>
      <c r="IE179" s="160"/>
      <c r="IF179" s="160"/>
      <c r="IG179" s="160"/>
      <c r="IH179" s="160"/>
      <c r="II179" s="160"/>
      <c r="IJ179" s="160"/>
      <c r="IK179" s="160"/>
      <c r="IL179" s="160"/>
      <c r="IM179" s="160"/>
      <c r="IN179" s="160"/>
      <c r="IO179" s="160"/>
      <c r="IP179" s="160"/>
      <c r="IQ179" s="160"/>
      <c r="IR179" s="160"/>
      <c r="IS179" s="160"/>
    </row>
    <row r="180" spans="1:253" s="157" customFormat="1" ht="13.5" customHeight="1">
      <c r="A180" s="138">
        <v>2080102</v>
      </c>
      <c r="B180" s="173" t="s">
        <v>40</v>
      </c>
      <c r="C180" s="174">
        <f>VLOOKUP(A180,'[7]一般公共预算'!$A$6:$C$384,3,FALSE)</f>
        <v>5506.29</v>
      </c>
      <c r="D180" s="174">
        <v>4846.11</v>
      </c>
      <c r="E180" s="192">
        <f t="shared" si="7"/>
        <v>113.62</v>
      </c>
      <c r="G180" s="191">
        <v>2080102</v>
      </c>
      <c r="H180" s="191" t="s">
        <v>592</v>
      </c>
      <c r="I180" s="191">
        <v>5506.287</v>
      </c>
      <c r="J180" s="158">
        <f t="shared" si="9"/>
        <v>0</v>
      </c>
      <c r="HA180" s="160"/>
      <c r="HB180" s="160"/>
      <c r="HC180" s="160"/>
      <c r="HD180" s="160"/>
      <c r="HE180" s="160"/>
      <c r="HF180" s="160"/>
      <c r="HG180" s="160"/>
      <c r="HH180" s="160"/>
      <c r="HI180" s="160"/>
      <c r="HJ180" s="160"/>
      <c r="HK180" s="160"/>
      <c r="HL180" s="160"/>
      <c r="HM180" s="160"/>
      <c r="HN180" s="160"/>
      <c r="HO180" s="160"/>
      <c r="HP180" s="160"/>
      <c r="HQ180" s="160"/>
      <c r="HR180" s="160"/>
      <c r="HS180" s="160"/>
      <c r="HT180" s="160"/>
      <c r="HU180" s="160"/>
      <c r="HV180" s="160"/>
      <c r="HW180" s="160"/>
      <c r="HX180" s="160"/>
      <c r="HY180" s="160"/>
      <c r="HZ180" s="160"/>
      <c r="IA180" s="160"/>
      <c r="IB180" s="160"/>
      <c r="IC180" s="160"/>
      <c r="ID180" s="160"/>
      <c r="IE180" s="160"/>
      <c r="IF180" s="160"/>
      <c r="IG180" s="160"/>
      <c r="IH180" s="160"/>
      <c r="II180" s="160"/>
      <c r="IJ180" s="160"/>
      <c r="IK180" s="160"/>
      <c r="IL180" s="160"/>
      <c r="IM180" s="160"/>
      <c r="IN180" s="160"/>
      <c r="IO180" s="160"/>
      <c r="IP180" s="160"/>
      <c r="IQ180" s="160"/>
      <c r="IR180" s="160"/>
      <c r="IS180" s="160"/>
    </row>
    <row r="181" spans="1:253" s="157" customFormat="1" ht="13.5" customHeight="1">
      <c r="A181" s="138">
        <v>2080104</v>
      </c>
      <c r="B181" s="173" t="s">
        <v>159</v>
      </c>
      <c r="C181" s="174">
        <f>VLOOKUP(A181,'[7]一般公共预算'!$A$6:$C$384,3,FALSE)</f>
        <v>609.7</v>
      </c>
      <c r="D181" s="174">
        <v>521.16</v>
      </c>
      <c r="E181" s="192">
        <f t="shared" si="7"/>
        <v>116.99</v>
      </c>
      <c r="G181" s="191">
        <v>2080104</v>
      </c>
      <c r="H181" s="191" t="s">
        <v>693</v>
      </c>
      <c r="I181" s="191">
        <v>609.6997</v>
      </c>
      <c r="J181" s="158">
        <f t="shared" si="9"/>
        <v>0</v>
      </c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  <c r="IL181" s="160"/>
      <c r="IM181" s="160"/>
      <c r="IN181" s="160"/>
      <c r="IO181" s="160"/>
      <c r="IP181" s="160"/>
      <c r="IQ181" s="160"/>
      <c r="IR181" s="160"/>
      <c r="IS181" s="160"/>
    </row>
    <row r="182" spans="1:253" s="157" customFormat="1" ht="13.5" customHeight="1">
      <c r="A182" s="138">
        <v>2080105</v>
      </c>
      <c r="B182" s="173" t="s">
        <v>160</v>
      </c>
      <c r="C182" s="174">
        <f>VLOOKUP(A182,'[7]一般公共预算'!$A$6:$C$384,3,FALSE)</f>
        <v>844.09</v>
      </c>
      <c r="D182" s="174">
        <v>785.42</v>
      </c>
      <c r="E182" s="192">
        <f t="shared" si="7"/>
        <v>107.47</v>
      </c>
      <c r="G182" s="191">
        <v>2080105</v>
      </c>
      <c r="H182" s="191" t="s">
        <v>694</v>
      </c>
      <c r="I182" s="191">
        <v>844.0919</v>
      </c>
      <c r="J182" s="158">
        <f t="shared" si="9"/>
        <v>0</v>
      </c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  <c r="IL182" s="160"/>
      <c r="IM182" s="160"/>
      <c r="IN182" s="160"/>
      <c r="IO182" s="160"/>
      <c r="IP182" s="160"/>
      <c r="IQ182" s="160"/>
      <c r="IR182" s="160"/>
      <c r="IS182" s="160"/>
    </row>
    <row r="183" spans="1:253" s="157" customFormat="1" ht="13.5" customHeight="1">
      <c r="A183" s="138">
        <v>2080106</v>
      </c>
      <c r="B183" s="173" t="s">
        <v>161</v>
      </c>
      <c r="C183" s="174">
        <f>VLOOKUP(A183,'[7]一般公共预算'!$A$6:$C$384,3,FALSE)</f>
        <v>1431.66</v>
      </c>
      <c r="D183" s="174">
        <v>1240.77</v>
      </c>
      <c r="E183" s="192">
        <f t="shared" si="7"/>
        <v>115.38</v>
      </c>
      <c r="G183" s="191">
        <v>2080106</v>
      </c>
      <c r="H183" s="191" t="s">
        <v>695</v>
      </c>
      <c r="I183" s="191">
        <v>1431.6626</v>
      </c>
      <c r="J183" s="158">
        <f t="shared" si="9"/>
        <v>0</v>
      </c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  <c r="IL183" s="160"/>
      <c r="IM183" s="160"/>
      <c r="IN183" s="160"/>
      <c r="IO183" s="160"/>
      <c r="IP183" s="160"/>
      <c r="IQ183" s="160"/>
      <c r="IR183" s="160"/>
      <c r="IS183" s="160"/>
    </row>
    <row r="184" spans="1:253" s="157" customFormat="1" ht="13.5" customHeight="1">
      <c r="A184" s="138">
        <v>2080107</v>
      </c>
      <c r="B184" s="173" t="s">
        <v>162</v>
      </c>
      <c r="C184" s="174">
        <f>VLOOKUP(A184,'[7]一般公共预算'!$A$6:$C$384,3,FALSE)</f>
        <v>100</v>
      </c>
      <c r="D184" s="174">
        <v>82.92</v>
      </c>
      <c r="E184" s="192">
        <f t="shared" si="7"/>
        <v>120.6</v>
      </c>
      <c r="G184" s="191">
        <v>2080107</v>
      </c>
      <c r="H184" s="191" t="s">
        <v>696</v>
      </c>
      <c r="I184" s="191">
        <v>100</v>
      </c>
      <c r="J184" s="158">
        <f t="shared" si="9"/>
        <v>0</v>
      </c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  <c r="IL184" s="160"/>
      <c r="IM184" s="160"/>
      <c r="IN184" s="160"/>
      <c r="IO184" s="160"/>
      <c r="IP184" s="160"/>
      <c r="IQ184" s="160"/>
      <c r="IR184" s="160"/>
      <c r="IS184" s="160"/>
    </row>
    <row r="185" spans="1:253" s="157" customFormat="1" ht="13.5" customHeight="1">
      <c r="A185" s="138">
        <v>2080109</v>
      </c>
      <c r="B185" s="173" t="s">
        <v>163</v>
      </c>
      <c r="C185" s="174">
        <f>VLOOKUP(A185,'[7]一般公共预算'!$A$6:$C$384,3,FALSE)</f>
        <v>456.01</v>
      </c>
      <c r="D185" s="174">
        <v>402.79</v>
      </c>
      <c r="E185" s="192">
        <f t="shared" si="7"/>
        <v>113.21</v>
      </c>
      <c r="G185" s="191">
        <v>2080109</v>
      </c>
      <c r="H185" s="191" t="s">
        <v>697</v>
      </c>
      <c r="I185" s="191">
        <v>456.0095</v>
      </c>
      <c r="J185" s="158">
        <f t="shared" si="9"/>
        <v>0</v>
      </c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  <c r="IL185" s="160"/>
      <c r="IM185" s="160"/>
      <c r="IN185" s="160"/>
      <c r="IO185" s="160"/>
      <c r="IP185" s="160"/>
      <c r="IQ185" s="160"/>
      <c r="IR185" s="160"/>
      <c r="IS185" s="160"/>
    </row>
    <row r="186" spans="1:253" s="157" customFormat="1" ht="13.5" customHeight="1">
      <c r="A186" s="138">
        <v>2080112</v>
      </c>
      <c r="B186" s="173" t="s">
        <v>164</v>
      </c>
      <c r="C186" s="174">
        <f>VLOOKUP(A186,'[7]一般公共预算'!$A$6:$C$384,3,FALSE)</f>
        <v>184</v>
      </c>
      <c r="D186" s="174">
        <v>149.97</v>
      </c>
      <c r="E186" s="192">
        <f t="shared" si="7"/>
        <v>122.69</v>
      </c>
      <c r="G186" s="191">
        <v>2080112</v>
      </c>
      <c r="H186" s="191" t="s">
        <v>698</v>
      </c>
      <c r="I186" s="191">
        <v>184</v>
      </c>
      <c r="J186" s="158">
        <f t="shared" si="9"/>
        <v>0</v>
      </c>
      <c r="HA186" s="160"/>
      <c r="HB186" s="160"/>
      <c r="HC186" s="160"/>
      <c r="HD186" s="160"/>
      <c r="HE186" s="160"/>
      <c r="HF186" s="160"/>
      <c r="HG186" s="160"/>
      <c r="HH186" s="160"/>
      <c r="HI186" s="160"/>
      <c r="HJ186" s="160"/>
      <c r="HK186" s="160"/>
      <c r="HL186" s="160"/>
      <c r="HM186" s="160"/>
      <c r="HN186" s="160"/>
      <c r="HO186" s="160"/>
      <c r="HP186" s="160"/>
      <c r="HQ186" s="160"/>
      <c r="HR186" s="160"/>
      <c r="HS186" s="160"/>
      <c r="HT186" s="160"/>
      <c r="HU186" s="160"/>
      <c r="HV186" s="160"/>
      <c r="HW186" s="160"/>
      <c r="HX186" s="160"/>
      <c r="HY186" s="160"/>
      <c r="HZ186" s="160"/>
      <c r="IA186" s="160"/>
      <c r="IB186" s="160"/>
      <c r="IC186" s="160"/>
      <c r="ID186" s="160"/>
      <c r="IE186" s="160"/>
      <c r="IF186" s="160"/>
      <c r="IG186" s="160"/>
      <c r="IH186" s="160"/>
      <c r="II186" s="160"/>
      <c r="IJ186" s="160"/>
      <c r="IK186" s="160"/>
      <c r="IL186" s="160"/>
      <c r="IM186" s="160"/>
      <c r="IN186" s="160"/>
      <c r="IO186" s="160"/>
      <c r="IP186" s="160"/>
      <c r="IQ186" s="160"/>
      <c r="IR186" s="160"/>
      <c r="IS186" s="160"/>
    </row>
    <row r="187" spans="1:253" s="157" customFormat="1" ht="13.5" customHeight="1">
      <c r="A187" s="138">
        <v>2080199</v>
      </c>
      <c r="B187" s="173" t="s">
        <v>165</v>
      </c>
      <c r="C187" s="174">
        <f>VLOOKUP(A187,'[7]一般公共预算'!$A$6:$C$384,3,FALSE)</f>
        <v>22894.18</v>
      </c>
      <c r="D187" s="174">
        <v>22926.44</v>
      </c>
      <c r="E187" s="192">
        <f t="shared" si="7"/>
        <v>99.86</v>
      </c>
      <c r="G187" s="191">
        <v>2080199</v>
      </c>
      <c r="H187" s="191" t="s">
        <v>699</v>
      </c>
      <c r="I187" s="191">
        <v>24894.18</v>
      </c>
      <c r="J187" s="158">
        <f t="shared" si="9"/>
        <v>0</v>
      </c>
      <c r="HA187" s="160"/>
      <c r="HB187" s="160"/>
      <c r="HC187" s="160"/>
      <c r="HD187" s="160"/>
      <c r="HE187" s="160"/>
      <c r="HF187" s="160"/>
      <c r="HG187" s="160"/>
      <c r="HH187" s="160"/>
      <c r="HI187" s="160"/>
      <c r="HJ187" s="160"/>
      <c r="HK187" s="160"/>
      <c r="HL187" s="160"/>
      <c r="HM187" s="160"/>
      <c r="HN187" s="160"/>
      <c r="HO187" s="160"/>
      <c r="HP187" s="160"/>
      <c r="HQ187" s="160"/>
      <c r="HR187" s="160"/>
      <c r="HS187" s="160"/>
      <c r="HT187" s="160"/>
      <c r="HU187" s="160"/>
      <c r="HV187" s="160"/>
      <c r="HW187" s="160"/>
      <c r="HX187" s="160"/>
      <c r="HY187" s="160"/>
      <c r="HZ187" s="160"/>
      <c r="IA187" s="160"/>
      <c r="IB187" s="160"/>
      <c r="IC187" s="160"/>
      <c r="ID187" s="160"/>
      <c r="IE187" s="160"/>
      <c r="IF187" s="160"/>
      <c r="IG187" s="160"/>
      <c r="IH187" s="160"/>
      <c r="II187" s="160"/>
      <c r="IJ187" s="160"/>
      <c r="IK187" s="160"/>
      <c r="IL187" s="160"/>
      <c r="IM187" s="160"/>
      <c r="IN187" s="160"/>
      <c r="IO187" s="160"/>
      <c r="IP187" s="160"/>
      <c r="IQ187" s="160"/>
      <c r="IR187" s="160"/>
      <c r="IS187" s="160"/>
    </row>
    <row r="188" spans="1:253" s="157" customFormat="1" ht="13.5" customHeight="1">
      <c r="A188" s="138">
        <v>20802</v>
      </c>
      <c r="B188" s="173" t="s">
        <v>166</v>
      </c>
      <c r="C188" s="174">
        <f>VLOOKUP(A188,'[7]一般公共预算'!$A$6:$C$384,3,FALSE)</f>
        <v>8324.04</v>
      </c>
      <c r="D188" s="174">
        <v>6752.35</v>
      </c>
      <c r="E188" s="192">
        <f t="shared" si="7"/>
        <v>123.28</v>
      </c>
      <c r="G188" s="191">
        <v>20802</v>
      </c>
      <c r="H188" s="191" t="s">
        <v>700</v>
      </c>
      <c r="I188" s="191">
        <v>8324.0368</v>
      </c>
      <c r="J188" s="158">
        <f t="shared" si="9"/>
        <v>0</v>
      </c>
      <c r="HA188" s="160"/>
      <c r="HB188" s="160"/>
      <c r="HC188" s="160"/>
      <c r="HD188" s="160"/>
      <c r="HE188" s="160"/>
      <c r="HF188" s="160"/>
      <c r="HG188" s="160"/>
      <c r="HH188" s="160"/>
      <c r="HI188" s="160"/>
      <c r="HJ188" s="160"/>
      <c r="HK188" s="160"/>
      <c r="HL188" s="160"/>
      <c r="HM188" s="160"/>
      <c r="HN188" s="160"/>
      <c r="HO188" s="160"/>
      <c r="HP188" s="160"/>
      <c r="HQ188" s="160"/>
      <c r="HR188" s="160"/>
      <c r="HS188" s="160"/>
      <c r="HT188" s="160"/>
      <c r="HU188" s="160"/>
      <c r="HV188" s="160"/>
      <c r="HW188" s="160"/>
      <c r="HX188" s="160"/>
      <c r="HY188" s="160"/>
      <c r="HZ188" s="160"/>
      <c r="IA188" s="160"/>
      <c r="IB188" s="160"/>
      <c r="IC188" s="160"/>
      <c r="ID188" s="160"/>
      <c r="IE188" s="160"/>
      <c r="IF188" s="160"/>
      <c r="IG188" s="160"/>
      <c r="IH188" s="160"/>
      <c r="II188" s="160"/>
      <c r="IJ188" s="160"/>
      <c r="IK188" s="160"/>
      <c r="IL188" s="160"/>
      <c r="IM188" s="160"/>
      <c r="IN188" s="160"/>
      <c r="IO188" s="160"/>
      <c r="IP188" s="160"/>
      <c r="IQ188" s="160"/>
      <c r="IR188" s="160"/>
      <c r="IS188" s="160"/>
    </row>
    <row r="189" spans="1:253" s="157" customFormat="1" ht="13.5" customHeight="1">
      <c r="A189" s="138">
        <v>2080201</v>
      </c>
      <c r="B189" s="173" t="s">
        <v>39</v>
      </c>
      <c r="C189" s="174">
        <f>VLOOKUP(A189,'[7]一般公共预算'!$A$6:$C$384,3,FALSE)</f>
        <v>440.01</v>
      </c>
      <c r="D189" s="174">
        <v>468.6</v>
      </c>
      <c r="E189" s="192">
        <f t="shared" si="7"/>
        <v>93.9</v>
      </c>
      <c r="G189" s="191">
        <v>2080201</v>
      </c>
      <c r="H189" s="191" t="s">
        <v>591</v>
      </c>
      <c r="I189" s="191">
        <v>440.0149</v>
      </c>
      <c r="J189" s="158">
        <f t="shared" si="9"/>
        <v>0</v>
      </c>
      <c r="HA189" s="160"/>
      <c r="HB189" s="160"/>
      <c r="HC189" s="160"/>
      <c r="HD189" s="160"/>
      <c r="HE189" s="160"/>
      <c r="HF189" s="160"/>
      <c r="HG189" s="160"/>
      <c r="HH189" s="160"/>
      <c r="HI189" s="160"/>
      <c r="HJ189" s="160"/>
      <c r="HK189" s="160"/>
      <c r="HL189" s="160"/>
      <c r="HM189" s="160"/>
      <c r="HN189" s="160"/>
      <c r="HO189" s="160"/>
      <c r="HP189" s="160"/>
      <c r="HQ189" s="160"/>
      <c r="HR189" s="160"/>
      <c r="HS189" s="160"/>
      <c r="HT189" s="160"/>
      <c r="HU189" s="160"/>
      <c r="HV189" s="160"/>
      <c r="HW189" s="160"/>
      <c r="HX189" s="160"/>
      <c r="HY189" s="160"/>
      <c r="HZ189" s="160"/>
      <c r="IA189" s="160"/>
      <c r="IB189" s="160"/>
      <c r="IC189" s="160"/>
      <c r="ID189" s="160"/>
      <c r="IE189" s="160"/>
      <c r="IF189" s="160"/>
      <c r="IG189" s="160"/>
      <c r="IH189" s="160"/>
      <c r="II189" s="160"/>
      <c r="IJ189" s="160"/>
      <c r="IK189" s="160"/>
      <c r="IL189" s="160"/>
      <c r="IM189" s="160"/>
      <c r="IN189" s="160"/>
      <c r="IO189" s="160"/>
      <c r="IP189" s="160"/>
      <c r="IQ189" s="160"/>
      <c r="IR189" s="160"/>
      <c r="IS189" s="160"/>
    </row>
    <row r="190" spans="1:253" s="157" customFormat="1" ht="13.5" customHeight="1">
      <c r="A190" s="138">
        <v>2080202</v>
      </c>
      <c r="B190" s="173" t="s">
        <v>40</v>
      </c>
      <c r="C190" s="174">
        <f>VLOOKUP(A190,'[7]一般公共预算'!$A$6:$C$384,3,FALSE)</f>
        <v>171</v>
      </c>
      <c r="D190" s="174">
        <v>136.25</v>
      </c>
      <c r="E190" s="192">
        <f t="shared" si="7"/>
        <v>125.5</v>
      </c>
      <c r="G190" s="191">
        <v>2080202</v>
      </c>
      <c r="H190" s="191" t="s">
        <v>592</v>
      </c>
      <c r="I190" s="191">
        <v>171</v>
      </c>
      <c r="J190" s="158">
        <f t="shared" si="9"/>
        <v>0</v>
      </c>
      <c r="HA190" s="160"/>
      <c r="HB190" s="160"/>
      <c r="HC190" s="160"/>
      <c r="HD190" s="160"/>
      <c r="HE190" s="160"/>
      <c r="HF190" s="160"/>
      <c r="HG190" s="160"/>
      <c r="HH190" s="160"/>
      <c r="HI190" s="160"/>
      <c r="HJ190" s="160"/>
      <c r="HK190" s="160"/>
      <c r="HL190" s="160"/>
      <c r="HM190" s="160"/>
      <c r="HN190" s="160"/>
      <c r="HO190" s="160"/>
      <c r="HP190" s="160"/>
      <c r="HQ190" s="160"/>
      <c r="HR190" s="160"/>
      <c r="HS190" s="160"/>
      <c r="HT190" s="160"/>
      <c r="HU190" s="160"/>
      <c r="HV190" s="160"/>
      <c r="HW190" s="160"/>
      <c r="HX190" s="160"/>
      <c r="HY190" s="160"/>
      <c r="HZ190" s="160"/>
      <c r="IA190" s="160"/>
      <c r="IB190" s="160"/>
      <c r="IC190" s="160"/>
      <c r="ID190" s="160"/>
      <c r="IE190" s="160"/>
      <c r="IF190" s="160"/>
      <c r="IG190" s="160"/>
      <c r="IH190" s="160"/>
      <c r="II190" s="160"/>
      <c r="IJ190" s="160"/>
      <c r="IK190" s="160"/>
      <c r="IL190" s="160"/>
      <c r="IM190" s="160"/>
      <c r="IN190" s="160"/>
      <c r="IO190" s="160"/>
      <c r="IP190" s="160"/>
      <c r="IQ190" s="160"/>
      <c r="IR190" s="160"/>
      <c r="IS190" s="160"/>
    </row>
    <row r="191" spans="1:253" s="157" customFormat="1" ht="13.5" customHeight="1">
      <c r="A191" s="138">
        <v>2080206</v>
      </c>
      <c r="B191" s="173" t="s">
        <v>167</v>
      </c>
      <c r="C191" s="174">
        <f>VLOOKUP(A191,'[7]一般公共预算'!$A$6:$C$384,3,FALSE)</f>
        <v>129</v>
      </c>
      <c r="D191" s="174">
        <v>127.76</v>
      </c>
      <c r="E191" s="192">
        <f t="shared" si="7"/>
        <v>100.97</v>
      </c>
      <c r="G191" s="191">
        <v>2080206</v>
      </c>
      <c r="H191" s="191" t="s">
        <v>701</v>
      </c>
      <c r="I191" s="191">
        <v>129</v>
      </c>
      <c r="J191" s="158">
        <f t="shared" si="9"/>
        <v>0</v>
      </c>
      <c r="HA191" s="160"/>
      <c r="HB191" s="160"/>
      <c r="HC191" s="160"/>
      <c r="HD191" s="160"/>
      <c r="HE191" s="160"/>
      <c r="HF191" s="160"/>
      <c r="HG191" s="160"/>
      <c r="HH191" s="160"/>
      <c r="HI191" s="160"/>
      <c r="HJ191" s="160"/>
      <c r="HK191" s="160"/>
      <c r="HL191" s="160"/>
      <c r="HM191" s="160"/>
      <c r="HN191" s="160"/>
      <c r="HO191" s="160"/>
      <c r="HP191" s="160"/>
      <c r="HQ191" s="160"/>
      <c r="HR191" s="160"/>
      <c r="HS191" s="160"/>
      <c r="HT191" s="160"/>
      <c r="HU191" s="160"/>
      <c r="HV191" s="160"/>
      <c r="HW191" s="160"/>
      <c r="HX191" s="160"/>
      <c r="HY191" s="160"/>
      <c r="HZ191" s="160"/>
      <c r="IA191" s="160"/>
      <c r="IB191" s="160"/>
      <c r="IC191" s="160"/>
      <c r="ID191" s="160"/>
      <c r="IE191" s="160"/>
      <c r="IF191" s="160"/>
      <c r="IG191" s="160"/>
      <c r="IH191" s="160"/>
      <c r="II191" s="160"/>
      <c r="IJ191" s="160"/>
      <c r="IK191" s="160"/>
      <c r="IL191" s="160"/>
      <c r="IM191" s="160"/>
      <c r="IN191" s="160"/>
      <c r="IO191" s="160"/>
      <c r="IP191" s="160"/>
      <c r="IQ191" s="160"/>
      <c r="IR191" s="160"/>
      <c r="IS191" s="160"/>
    </row>
    <row r="192" spans="1:253" s="157" customFormat="1" ht="13.5" customHeight="1">
      <c r="A192" s="138">
        <v>2080207</v>
      </c>
      <c r="B192" s="173" t="s">
        <v>168</v>
      </c>
      <c r="C192" s="174">
        <f>VLOOKUP(A192,'[7]一般公共预算'!$A$6:$C$384,3,FALSE)</f>
        <v>157.08</v>
      </c>
      <c r="D192" s="174">
        <v>164.35</v>
      </c>
      <c r="E192" s="192">
        <f t="shared" si="7"/>
        <v>95.58</v>
      </c>
      <c r="G192" s="191">
        <v>2080207</v>
      </c>
      <c r="H192" s="191" t="s">
        <v>702</v>
      </c>
      <c r="I192" s="191">
        <v>157.0787</v>
      </c>
      <c r="J192" s="158">
        <f t="shared" si="9"/>
        <v>0</v>
      </c>
      <c r="HA192" s="160"/>
      <c r="HB192" s="160"/>
      <c r="HC192" s="160"/>
      <c r="HD192" s="160"/>
      <c r="HE192" s="160"/>
      <c r="HF192" s="160"/>
      <c r="HG192" s="160"/>
      <c r="HH192" s="160"/>
      <c r="HI192" s="160"/>
      <c r="HJ192" s="160"/>
      <c r="HK192" s="160"/>
      <c r="HL192" s="160"/>
      <c r="HM192" s="160"/>
      <c r="HN192" s="160"/>
      <c r="HO192" s="160"/>
      <c r="HP192" s="160"/>
      <c r="HQ192" s="160"/>
      <c r="HR192" s="160"/>
      <c r="HS192" s="160"/>
      <c r="HT192" s="160"/>
      <c r="HU192" s="160"/>
      <c r="HV192" s="160"/>
      <c r="HW192" s="160"/>
      <c r="HX192" s="160"/>
      <c r="HY192" s="160"/>
      <c r="HZ192" s="160"/>
      <c r="IA192" s="160"/>
      <c r="IB192" s="160"/>
      <c r="IC192" s="160"/>
      <c r="ID192" s="160"/>
      <c r="IE192" s="160"/>
      <c r="IF192" s="160"/>
      <c r="IG192" s="160"/>
      <c r="IH192" s="160"/>
      <c r="II192" s="160"/>
      <c r="IJ192" s="160"/>
      <c r="IK192" s="160"/>
      <c r="IL192" s="160"/>
      <c r="IM192" s="160"/>
      <c r="IN192" s="160"/>
      <c r="IO192" s="160"/>
      <c r="IP192" s="160"/>
      <c r="IQ192" s="160"/>
      <c r="IR192" s="160"/>
      <c r="IS192" s="160"/>
    </row>
    <row r="193" spans="1:253" s="157" customFormat="1" ht="13.5" customHeight="1">
      <c r="A193" s="138">
        <v>2080208</v>
      </c>
      <c r="B193" s="173" t="s">
        <v>169</v>
      </c>
      <c r="C193" s="174">
        <f>VLOOKUP(A193,'[7]一般公共预算'!$A$6:$C$384,3,FALSE)</f>
        <v>207.42</v>
      </c>
      <c r="D193" s="174">
        <v>191.95</v>
      </c>
      <c r="E193" s="192">
        <f t="shared" si="7"/>
        <v>108.06</v>
      </c>
      <c r="G193" s="191">
        <v>2080208</v>
      </c>
      <c r="H193" s="191" t="s">
        <v>703</v>
      </c>
      <c r="I193" s="191">
        <v>207.4206</v>
      </c>
      <c r="J193" s="158">
        <f t="shared" si="9"/>
        <v>0</v>
      </c>
      <c r="HA193" s="160"/>
      <c r="HB193" s="160"/>
      <c r="HC193" s="160"/>
      <c r="HD193" s="160"/>
      <c r="HE193" s="160"/>
      <c r="HF193" s="160"/>
      <c r="HG193" s="160"/>
      <c r="HH193" s="160"/>
      <c r="HI193" s="160"/>
      <c r="HJ193" s="160"/>
      <c r="HK193" s="160"/>
      <c r="HL193" s="160"/>
      <c r="HM193" s="160"/>
      <c r="HN193" s="160"/>
      <c r="HO193" s="160"/>
      <c r="HP193" s="160"/>
      <c r="HQ193" s="160"/>
      <c r="HR193" s="160"/>
      <c r="HS193" s="160"/>
      <c r="HT193" s="160"/>
      <c r="HU193" s="160"/>
      <c r="HV193" s="160"/>
      <c r="HW193" s="160"/>
      <c r="HX193" s="160"/>
      <c r="HY193" s="160"/>
      <c r="HZ193" s="160"/>
      <c r="IA193" s="160"/>
      <c r="IB193" s="160"/>
      <c r="IC193" s="160"/>
      <c r="ID193" s="160"/>
      <c r="IE193" s="160"/>
      <c r="IF193" s="160"/>
      <c r="IG193" s="160"/>
      <c r="IH193" s="160"/>
      <c r="II193" s="160"/>
      <c r="IJ193" s="160"/>
      <c r="IK193" s="160"/>
      <c r="IL193" s="160"/>
      <c r="IM193" s="160"/>
      <c r="IN193" s="160"/>
      <c r="IO193" s="160"/>
      <c r="IP193" s="160"/>
      <c r="IQ193" s="160"/>
      <c r="IR193" s="160"/>
      <c r="IS193" s="160"/>
    </row>
    <row r="194" spans="1:253" s="157" customFormat="1" ht="13.5" customHeight="1">
      <c r="A194" s="138">
        <v>2080299</v>
      </c>
      <c r="B194" s="173" t="s">
        <v>170</v>
      </c>
      <c r="C194" s="174">
        <f>VLOOKUP(A194,'[7]一般公共预算'!$A$6:$C$384,3,FALSE)</f>
        <v>7219.52</v>
      </c>
      <c r="D194" s="174">
        <v>5663.43</v>
      </c>
      <c r="E194" s="192">
        <f t="shared" si="7"/>
        <v>127.48</v>
      </c>
      <c r="G194" s="191">
        <v>2080299</v>
      </c>
      <c r="H194" s="191" t="s">
        <v>704</v>
      </c>
      <c r="I194" s="191">
        <v>7219.5226</v>
      </c>
      <c r="J194" s="158">
        <f t="shared" si="9"/>
        <v>0</v>
      </c>
      <c r="HA194" s="160"/>
      <c r="HB194" s="160"/>
      <c r="HC194" s="160"/>
      <c r="HD194" s="160"/>
      <c r="HE194" s="160"/>
      <c r="HF194" s="160"/>
      <c r="HG194" s="160"/>
      <c r="HH194" s="160"/>
      <c r="HI194" s="160"/>
      <c r="HJ194" s="160"/>
      <c r="HK194" s="160"/>
      <c r="HL194" s="160"/>
      <c r="HM194" s="160"/>
      <c r="HN194" s="160"/>
      <c r="HO194" s="160"/>
      <c r="HP194" s="160"/>
      <c r="HQ194" s="160"/>
      <c r="HR194" s="160"/>
      <c r="HS194" s="160"/>
      <c r="HT194" s="160"/>
      <c r="HU194" s="160"/>
      <c r="HV194" s="160"/>
      <c r="HW194" s="160"/>
      <c r="HX194" s="160"/>
      <c r="HY194" s="160"/>
      <c r="HZ194" s="160"/>
      <c r="IA194" s="160"/>
      <c r="IB194" s="160"/>
      <c r="IC194" s="160"/>
      <c r="ID194" s="160"/>
      <c r="IE194" s="160"/>
      <c r="IF194" s="160"/>
      <c r="IG194" s="160"/>
      <c r="IH194" s="160"/>
      <c r="II194" s="160"/>
      <c r="IJ194" s="160"/>
      <c r="IK194" s="160"/>
      <c r="IL194" s="160"/>
      <c r="IM194" s="160"/>
      <c r="IN194" s="160"/>
      <c r="IO194" s="160"/>
      <c r="IP194" s="160"/>
      <c r="IQ194" s="160"/>
      <c r="IR194" s="160"/>
      <c r="IS194" s="160"/>
    </row>
    <row r="195" spans="1:253" s="157" customFormat="1" ht="13.5" customHeight="1">
      <c r="A195" s="138">
        <v>20805</v>
      </c>
      <c r="B195" s="173" t="s">
        <v>171</v>
      </c>
      <c r="C195" s="174">
        <f>VLOOKUP(A195,'[7]一般公共预算'!$A$6:$C$384,3,FALSE)</f>
        <v>33403.45</v>
      </c>
      <c r="D195" s="174">
        <v>37174.05</v>
      </c>
      <c r="E195" s="192">
        <f t="shared" si="7"/>
        <v>89.86</v>
      </c>
      <c r="G195" s="191">
        <v>20805</v>
      </c>
      <c r="H195" s="191" t="s">
        <v>705</v>
      </c>
      <c r="I195" s="191">
        <v>33403.4478</v>
      </c>
      <c r="J195" s="158">
        <f t="shared" si="9"/>
        <v>0</v>
      </c>
      <c r="HA195" s="160"/>
      <c r="HB195" s="160"/>
      <c r="HC195" s="160"/>
      <c r="HD195" s="160"/>
      <c r="HE195" s="160"/>
      <c r="HF195" s="160"/>
      <c r="HG195" s="160"/>
      <c r="HH195" s="160"/>
      <c r="HI195" s="160"/>
      <c r="HJ195" s="160"/>
      <c r="HK195" s="160"/>
      <c r="HL195" s="160"/>
      <c r="HM195" s="160"/>
      <c r="HN195" s="160"/>
      <c r="HO195" s="160"/>
      <c r="HP195" s="160"/>
      <c r="HQ195" s="160"/>
      <c r="HR195" s="160"/>
      <c r="HS195" s="160"/>
      <c r="HT195" s="160"/>
      <c r="HU195" s="160"/>
      <c r="HV195" s="160"/>
      <c r="HW195" s="160"/>
      <c r="HX195" s="160"/>
      <c r="HY195" s="160"/>
      <c r="HZ195" s="160"/>
      <c r="IA195" s="160"/>
      <c r="IB195" s="160"/>
      <c r="IC195" s="160"/>
      <c r="ID195" s="160"/>
      <c r="IE195" s="160"/>
      <c r="IF195" s="160"/>
      <c r="IG195" s="160"/>
      <c r="IH195" s="160"/>
      <c r="II195" s="160"/>
      <c r="IJ195" s="160"/>
      <c r="IK195" s="160"/>
      <c r="IL195" s="160"/>
      <c r="IM195" s="160"/>
      <c r="IN195" s="160"/>
      <c r="IO195" s="160"/>
      <c r="IP195" s="160"/>
      <c r="IQ195" s="160"/>
      <c r="IR195" s="160"/>
      <c r="IS195" s="160"/>
    </row>
    <row r="196" spans="1:253" s="157" customFormat="1" ht="13.5" customHeight="1">
      <c r="A196" s="138">
        <v>2080501</v>
      </c>
      <c r="B196" s="173" t="s">
        <v>172</v>
      </c>
      <c r="C196" s="174">
        <f>VLOOKUP(A196,'[7]一般公共预算'!$A$6:$C$384,3,FALSE)</f>
        <v>3129.92</v>
      </c>
      <c r="D196" s="174">
        <v>3284.02</v>
      </c>
      <c r="E196" s="192">
        <f t="shared" si="7"/>
        <v>95.31</v>
      </c>
      <c r="G196" s="191">
        <v>2080501</v>
      </c>
      <c r="H196" s="191" t="s">
        <v>706</v>
      </c>
      <c r="I196" s="191">
        <v>3129.9198</v>
      </c>
      <c r="J196" s="158">
        <f t="shared" si="9"/>
        <v>0</v>
      </c>
      <c r="HA196" s="160"/>
      <c r="HB196" s="160"/>
      <c r="HC196" s="160"/>
      <c r="HD196" s="160"/>
      <c r="HE196" s="160"/>
      <c r="HF196" s="160"/>
      <c r="HG196" s="160"/>
      <c r="HH196" s="160"/>
      <c r="HI196" s="160"/>
      <c r="HJ196" s="160"/>
      <c r="HK196" s="160"/>
      <c r="HL196" s="160"/>
      <c r="HM196" s="160"/>
      <c r="HN196" s="160"/>
      <c r="HO196" s="160"/>
      <c r="HP196" s="160"/>
      <c r="HQ196" s="160"/>
      <c r="HR196" s="160"/>
      <c r="HS196" s="160"/>
      <c r="HT196" s="160"/>
      <c r="HU196" s="160"/>
      <c r="HV196" s="160"/>
      <c r="HW196" s="160"/>
      <c r="HX196" s="160"/>
      <c r="HY196" s="160"/>
      <c r="HZ196" s="160"/>
      <c r="IA196" s="160"/>
      <c r="IB196" s="160"/>
      <c r="IC196" s="160"/>
      <c r="ID196" s="160"/>
      <c r="IE196" s="160"/>
      <c r="IF196" s="160"/>
      <c r="IG196" s="160"/>
      <c r="IH196" s="160"/>
      <c r="II196" s="160"/>
      <c r="IJ196" s="160"/>
      <c r="IK196" s="160"/>
      <c r="IL196" s="160"/>
      <c r="IM196" s="160"/>
      <c r="IN196" s="160"/>
      <c r="IO196" s="160"/>
      <c r="IP196" s="160"/>
      <c r="IQ196" s="160"/>
      <c r="IR196" s="160"/>
      <c r="IS196" s="160"/>
    </row>
    <row r="197" spans="1:253" s="157" customFormat="1" ht="13.5" customHeight="1">
      <c r="A197" s="138">
        <v>2080502</v>
      </c>
      <c r="B197" s="173" t="s">
        <v>173</v>
      </c>
      <c r="C197" s="174">
        <f>VLOOKUP(A197,'[7]一般公共预算'!$A$6:$C$384,3,FALSE)</f>
        <v>3727.68</v>
      </c>
      <c r="D197" s="174">
        <v>4210.52</v>
      </c>
      <c r="E197" s="192">
        <f t="shared" si="7"/>
        <v>88.53</v>
      </c>
      <c r="G197" s="191">
        <v>2080502</v>
      </c>
      <c r="H197" s="191" t="s">
        <v>707</v>
      </c>
      <c r="I197" s="191">
        <v>3727.6834</v>
      </c>
      <c r="J197" s="158">
        <f t="shared" si="9"/>
        <v>0</v>
      </c>
      <c r="HA197" s="160"/>
      <c r="HB197" s="160"/>
      <c r="HC197" s="160"/>
      <c r="HD197" s="160"/>
      <c r="HE197" s="160"/>
      <c r="HF197" s="160"/>
      <c r="HG197" s="160"/>
      <c r="HH197" s="160"/>
      <c r="HI197" s="160"/>
      <c r="HJ197" s="160"/>
      <c r="HK197" s="160"/>
      <c r="HL197" s="160"/>
      <c r="HM197" s="160"/>
      <c r="HN197" s="160"/>
      <c r="HO197" s="160"/>
      <c r="HP197" s="160"/>
      <c r="HQ197" s="160"/>
      <c r="HR197" s="160"/>
      <c r="HS197" s="160"/>
      <c r="HT197" s="160"/>
      <c r="HU197" s="160"/>
      <c r="HV197" s="160"/>
      <c r="HW197" s="160"/>
      <c r="HX197" s="160"/>
      <c r="HY197" s="160"/>
      <c r="HZ197" s="160"/>
      <c r="IA197" s="160"/>
      <c r="IB197" s="160"/>
      <c r="IC197" s="160"/>
      <c r="ID197" s="160"/>
      <c r="IE197" s="160"/>
      <c r="IF197" s="160"/>
      <c r="IG197" s="160"/>
      <c r="IH197" s="160"/>
      <c r="II197" s="160"/>
      <c r="IJ197" s="160"/>
      <c r="IK197" s="160"/>
      <c r="IL197" s="160"/>
      <c r="IM197" s="160"/>
      <c r="IN197" s="160"/>
      <c r="IO197" s="160"/>
      <c r="IP197" s="160"/>
      <c r="IQ197" s="160"/>
      <c r="IR197" s="160"/>
      <c r="IS197" s="160"/>
    </row>
    <row r="198" spans="1:10" s="158" customFormat="1" ht="13.5" customHeight="1">
      <c r="A198" s="138">
        <v>2080503</v>
      </c>
      <c r="B198" s="173" t="s">
        <v>174</v>
      </c>
      <c r="C198" s="174">
        <f>VLOOKUP(A198,'[7]一般公共预算'!$A$6:$C$384,3,FALSE)</f>
        <v>236.94</v>
      </c>
      <c r="D198" s="174">
        <v>266</v>
      </c>
      <c r="E198" s="192">
        <f aca="true" t="shared" si="10" ref="E198:E261">IF(D198=0,"",C198/D198*100)</f>
        <v>89.08</v>
      </c>
      <c r="G198" s="191">
        <v>2080503</v>
      </c>
      <c r="H198" s="191" t="s">
        <v>708</v>
      </c>
      <c r="I198" s="191">
        <v>236.9422</v>
      </c>
      <c r="J198" s="158">
        <f t="shared" si="9"/>
        <v>0</v>
      </c>
    </row>
    <row r="199" spans="1:253" s="157" customFormat="1" ht="13.5" customHeight="1">
      <c r="A199" s="138">
        <v>2080505</v>
      </c>
      <c r="B199" s="173" t="s">
        <v>175</v>
      </c>
      <c r="C199" s="174">
        <f>VLOOKUP(A199,'[7]一般公共预算'!$A$6:$C$384,3,FALSE)</f>
        <v>17572.86</v>
      </c>
      <c r="D199" s="174">
        <v>16298.17</v>
      </c>
      <c r="E199" s="192">
        <f t="shared" si="10"/>
        <v>107.82</v>
      </c>
      <c r="G199" s="191">
        <v>2080505</v>
      </c>
      <c r="H199" s="191" t="s">
        <v>709</v>
      </c>
      <c r="I199" s="191">
        <v>17572.8564</v>
      </c>
      <c r="J199" s="158">
        <f aca="true" t="shared" si="11" ref="J199:J210">A199-G199</f>
        <v>0</v>
      </c>
      <c r="HA199" s="160"/>
      <c r="HB199" s="160"/>
      <c r="HC199" s="160"/>
      <c r="HD199" s="160"/>
      <c r="HE199" s="160"/>
      <c r="HF199" s="160"/>
      <c r="HG199" s="160"/>
      <c r="HH199" s="160"/>
      <c r="HI199" s="160"/>
      <c r="HJ199" s="160"/>
      <c r="HK199" s="160"/>
      <c r="HL199" s="160"/>
      <c r="HM199" s="160"/>
      <c r="HN199" s="160"/>
      <c r="HO199" s="160"/>
      <c r="HP199" s="160"/>
      <c r="HQ199" s="160"/>
      <c r="HR199" s="160"/>
      <c r="HS199" s="160"/>
      <c r="HT199" s="160"/>
      <c r="HU199" s="160"/>
      <c r="HV199" s="160"/>
      <c r="HW199" s="160"/>
      <c r="HX199" s="160"/>
      <c r="HY199" s="160"/>
      <c r="HZ199" s="160"/>
      <c r="IA199" s="160"/>
      <c r="IB199" s="160"/>
      <c r="IC199" s="160"/>
      <c r="ID199" s="160"/>
      <c r="IE199" s="160"/>
      <c r="IF199" s="160"/>
      <c r="IG199" s="160"/>
      <c r="IH199" s="160"/>
      <c r="II199" s="160"/>
      <c r="IJ199" s="160"/>
      <c r="IK199" s="160"/>
      <c r="IL199" s="160"/>
      <c r="IM199" s="160"/>
      <c r="IN199" s="160"/>
      <c r="IO199" s="160"/>
      <c r="IP199" s="160"/>
      <c r="IQ199" s="160"/>
      <c r="IR199" s="160"/>
      <c r="IS199" s="160"/>
    </row>
    <row r="200" spans="1:253" s="157" customFormat="1" ht="13.5" customHeight="1">
      <c r="A200" s="138">
        <v>2080506</v>
      </c>
      <c r="B200" s="173" t="s">
        <v>176</v>
      </c>
      <c r="C200" s="174">
        <f>VLOOKUP(A200,'[7]一般公共预算'!$A$6:$C$384,3,FALSE)</f>
        <v>8736.05</v>
      </c>
      <c r="D200" s="174">
        <v>8138.5</v>
      </c>
      <c r="E200" s="192">
        <f t="shared" si="10"/>
        <v>107.34</v>
      </c>
      <c r="G200" s="191">
        <v>2080506</v>
      </c>
      <c r="H200" s="191" t="s">
        <v>710</v>
      </c>
      <c r="I200" s="191">
        <v>8736.046</v>
      </c>
      <c r="J200" s="158">
        <f t="shared" si="11"/>
        <v>0</v>
      </c>
      <c r="HA200" s="160"/>
      <c r="HB200" s="160"/>
      <c r="HC200" s="160"/>
      <c r="HD200" s="160"/>
      <c r="HE200" s="160"/>
      <c r="HF200" s="160"/>
      <c r="HG200" s="160"/>
      <c r="HH200" s="160"/>
      <c r="HI200" s="160"/>
      <c r="HJ200" s="160"/>
      <c r="HK200" s="160"/>
      <c r="HL200" s="160"/>
      <c r="HM200" s="160"/>
      <c r="HN200" s="160"/>
      <c r="HO200" s="160"/>
      <c r="HP200" s="160"/>
      <c r="HQ200" s="160"/>
      <c r="HR200" s="160"/>
      <c r="HS200" s="160"/>
      <c r="HT200" s="160"/>
      <c r="HU200" s="160"/>
      <c r="HV200" s="160"/>
      <c r="HW200" s="160"/>
      <c r="HX200" s="160"/>
      <c r="HY200" s="160"/>
      <c r="HZ200" s="160"/>
      <c r="IA200" s="160"/>
      <c r="IB200" s="160"/>
      <c r="IC200" s="160"/>
      <c r="ID200" s="160"/>
      <c r="IE200" s="160"/>
      <c r="IF200" s="160"/>
      <c r="IG200" s="160"/>
      <c r="IH200" s="160"/>
      <c r="II200" s="160"/>
      <c r="IJ200" s="160"/>
      <c r="IK200" s="160"/>
      <c r="IL200" s="160"/>
      <c r="IM200" s="160"/>
      <c r="IN200" s="160"/>
      <c r="IO200" s="160"/>
      <c r="IP200" s="160"/>
      <c r="IQ200" s="160"/>
      <c r="IR200" s="160"/>
      <c r="IS200" s="160"/>
    </row>
    <row r="201" spans="1:253" s="157" customFormat="1" ht="13.5" customHeight="1">
      <c r="A201" s="138">
        <v>2080508</v>
      </c>
      <c r="B201" s="173" t="s">
        <v>178</v>
      </c>
      <c r="C201" s="174"/>
      <c r="D201" s="174">
        <v>4976.84</v>
      </c>
      <c r="E201" s="192">
        <f t="shared" si="10"/>
        <v>0</v>
      </c>
      <c r="G201" s="191"/>
      <c r="H201" s="191"/>
      <c r="I201" s="191"/>
      <c r="J201" s="158">
        <f t="shared" si="11"/>
        <v>2080508</v>
      </c>
      <c r="HA201" s="160"/>
      <c r="HB201" s="160"/>
      <c r="HC201" s="160"/>
      <c r="HD201" s="160"/>
      <c r="HE201" s="160"/>
      <c r="HF201" s="160"/>
      <c r="HG201" s="160"/>
      <c r="HH201" s="160"/>
      <c r="HI201" s="160"/>
      <c r="HJ201" s="160"/>
      <c r="HK201" s="160"/>
      <c r="HL201" s="160"/>
      <c r="HM201" s="160"/>
      <c r="HN201" s="160"/>
      <c r="HO201" s="160"/>
      <c r="HP201" s="160"/>
      <c r="HQ201" s="160"/>
      <c r="HR201" s="160"/>
      <c r="HS201" s="160"/>
      <c r="HT201" s="160"/>
      <c r="HU201" s="160"/>
      <c r="HV201" s="160"/>
      <c r="HW201" s="160"/>
      <c r="HX201" s="160"/>
      <c r="HY201" s="160"/>
      <c r="HZ201" s="160"/>
      <c r="IA201" s="160"/>
      <c r="IB201" s="160"/>
      <c r="IC201" s="160"/>
      <c r="ID201" s="160"/>
      <c r="IE201" s="160"/>
      <c r="IF201" s="160"/>
      <c r="IG201" s="160"/>
      <c r="IH201" s="160"/>
      <c r="II201" s="160"/>
      <c r="IJ201" s="160"/>
      <c r="IK201" s="160"/>
      <c r="IL201" s="160"/>
      <c r="IM201" s="160"/>
      <c r="IN201" s="160"/>
      <c r="IO201" s="160"/>
      <c r="IP201" s="160"/>
      <c r="IQ201" s="160"/>
      <c r="IR201" s="160"/>
      <c r="IS201" s="160"/>
    </row>
    <row r="202" spans="1:10" s="158" customFormat="1" ht="13.5" customHeight="1">
      <c r="A202" s="138">
        <v>20807</v>
      </c>
      <c r="B202" s="173" t="s">
        <v>180</v>
      </c>
      <c r="C202" s="174">
        <f>VLOOKUP(A202,'[7]一般公共预算'!$A$6:$C$384,3,FALSE)</f>
        <v>2923.28</v>
      </c>
      <c r="D202" s="174">
        <v>2362.53</v>
      </c>
      <c r="E202" s="192">
        <f t="shared" si="10"/>
        <v>123.74</v>
      </c>
      <c r="G202" s="191">
        <v>20807</v>
      </c>
      <c r="H202" s="191" t="s">
        <v>711</v>
      </c>
      <c r="I202" s="191">
        <v>2923.28</v>
      </c>
      <c r="J202" s="158">
        <f t="shared" si="11"/>
        <v>0</v>
      </c>
    </row>
    <row r="203" spans="1:253" s="157" customFormat="1" ht="13.5" customHeight="1">
      <c r="A203" s="138">
        <v>2080704</v>
      </c>
      <c r="B203" s="173" t="s">
        <v>181</v>
      </c>
      <c r="C203" s="174">
        <f>VLOOKUP(A203,'[7]一般公共预算'!$A$6:$C$384,3,FALSE)</f>
        <v>264</v>
      </c>
      <c r="D203" s="174">
        <v>207.51</v>
      </c>
      <c r="E203" s="192">
        <f t="shared" si="10"/>
        <v>127.22</v>
      </c>
      <c r="G203" s="191">
        <v>2080704</v>
      </c>
      <c r="H203" s="191" t="s">
        <v>712</v>
      </c>
      <c r="I203" s="191">
        <v>264</v>
      </c>
      <c r="J203" s="158">
        <f t="shared" si="11"/>
        <v>0</v>
      </c>
      <c r="HA203" s="160"/>
      <c r="HB203" s="160"/>
      <c r="HC203" s="160"/>
      <c r="HD203" s="160"/>
      <c r="HE203" s="160"/>
      <c r="HF203" s="160"/>
      <c r="HG203" s="160"/>
      <c r="HH203" s="160"/>
      <c r="HI203" s="160"/>
      <c r="HJ203" s="160"/>
      <c r="HK203" s="160"/>
      <c r="HL203" s="160"/>
      <c r="HM203" s="160"/>
      <c r="HN203" s="160"/>
      <c r="HO203" s="160"/>
      <c r="HP203" s="160"/>
      <c r="HQ203" s="160"/>
      <c r="HR203" s="160"/>
      <c r="HS203" s="160"/>
      <c r="HT203" s="160"/>
      <c r="HU203" s="160"/>
      <c r="HV203" s="160"/>
      <c r="HW203" s="160"/>
      <c r="HX203" s="160"/>
      <c r="HY203" s="160"/>
      <c r="HZ203" s="160"/>
      <c r="IA203" s="160"/>
      <c r="IB203" s="160"/>
      <c r="IC203" s="160"/>
      <c r="ID203" s="160"/>
      <c r="IE203" s="160"/>
      <c r="IF203" s="160"/>
      <c r="IG203" s="160"/>
      <c r="IH203" s="160"/>
      <c r="II203" s="160"/>
      <c r="IJ203" s="160"/>
      <c r="IK203" s="160"/>
      <c r="IL203" s="160"/>
      <c r="IM203" s="160"/>
      <c r="IN203" s="160"/>
      <c r="IO203" s="160"/>
      <c r="IP203" s="160"/>
      <c r="IQ203" s="160"/>
      <c r="IR203" s="160"/>
      <c r="IS203" s="160"/>
    </row>
    <row r="204" spans="1:253" s="157" customFormat="1" ht="13.5" customHeight="1">
      <c r="A204" s="138">
        <v>2080705</v>
      </c>
      <c r="B204" s="173" t="s">
        <v>182</v>
      </c>
      <c r="C204" s="174">
        <f>VLOOKUP(A204,'[7]一般公共预算'!$A$6:$C$384,3,FALSE)</f>
        <v>1908.42</v>
      </c>
      <c r="D204" s="174">
        <v>1712.74</v>
      </c>
      <c r="E204" s="192">
        <f t="shared" si="10"/>
        <v>111.42</v>
      </c>
      <c r="G204" s="191">
        <v>2080705</v>
      </c>
      <c r="H204" s="191" t="s">
        <v>713</v>
      </c>
      <c r="I204" s="191">
        <v>1908.42</v>
      </c>
      <c r="J204" s="158">
        <f t="shared" si="11"/>
        <v>0</v>
      </c>
      <c r="HA204" s="160"/>
      <c r="HB204" s="160"/>
      <c r="HC204" s="160"/>
      <c r="HD204" s="160"/>
      <c r="HE204" s="160"/>
      <c r="HF204" s="160"/>
      <c r="HG204" s="160"/>
      <c r="HH204" s="160"/>
      <c r="HI204" s="160"/>
      <c r="HJ204" s="160"/>
      <c r="HK204" s="160"/>
      <c r="HL204" s="160"/>
      <c r="HM204" s="160"/>
      <c r="HN204" s="160"/>
      <c r="HO204" s="160"/>
      <c r="HP204" s="160"/>
      <c r="HQ204" s="160"/>
      <c r="HR204" s="160"/>
      <c r="HS204" s="160"/>
      <c r="HT204" s="160"/>
      <c r="HU204" s="160"/>
      <c r="HV204" s="160"/>
      <c r="HW204" s="160"/>
      <c r="HX204" s="160"/>
      <c r="HY204" s="160"/>
      <c r="HZ204" s="160"/>
      <c r="IA204" s="160"/>
      <c r="IB204" s="160"/>
      <c r="IC204" s="160"/>
      <c r="ID204" s="160"/>
      <c r="IE204" s="160"/>
      <c r="IF204" s="160"/>
      <c r="IG204" s="160"/>
      <c r="IH204" s="160"/>
      <c r="II204" s="160"/>
      <c r="IJ204" s="160"/>
      <c r="IK204" s="160"/>
      <c r="IL204" s="160"/>
      <c r="IM204" s="160"/>
      <c r="IN204" s="160"/>
      <c r="IO204" s="160"/>
      <c r="IP204" s="160"/>
      <c r="IQ204" s="160"/>
      <c r="IR204" s="160"/>
      <c r="IS204" s="160"/>
    </row>
    <row r="205" spans="1:253" s="157" customFormat="1" ht="13.5" customHeight="1">
      <c r="A205" s="138">
        <v>2080799</v>
      </c>
      <c r="B205" s="173" t="s">
        <v>183</v>
      </c>
      <c r="C205" s="174">
        <f>VLOOKUP(A205,'[7]一般公共预算'!$A$6:$C$384,3,FALSE)</f>
        <v>750.86</v>
      </c>
      <c r="D205" s="174">
        <v>442.28</v>
      </c>
      <c r="E205" s="192">
        <f t="shared" si="10"/>
        <v>169.77</v>
      </c>
      <c r="G205" s="191">
        <v>2080799</v>
      </c>
      <c r="H205" s="191" t="s">
        <v>714</v>
      </c>
      <c r="I205" s="191">
        <v>750.86</v>
      </c>
      <c r="J205" s="158">
        <f t="shared" si="11"/>
        <v>0</v>
      </c>
      <c r="HA205" s="160"/>
      <c r="HB205" s="160"/>
      <c r="HC205" s="160"/>
      <c r="HD205" s="160"/>
      <c r="HE205" s="160"/>
      <c r="HF205" s="160"/>
      <c r="HG205" s="160"/>
      <c r="HH205" s="160"/>
      <c r="HI205" s="160"/>
      <c r="HJ205" s="160"/>
      <c r="HK205" s="160"/>
      <c r="HL205" s="160"/>
      <c r="HM205" s="160"/>
      <c r="HN205" s="160"/>
      <c r="HO205" s="160"/>
      <c r="HP205" s="160"/>
      <c r="HQ205" s="160"/>
      <c r="HR205" s="160"/>
      <c r="HS205" s="160"/>
      <c r="HT205" s="160"/>
      <c r="HU205" s="160"/>
      <c r="HV205" s="160"/>
      <c r="HW205" s="160"/>
      <c r="HX205" s="160"/>
      <c r="HY205" s="160"/>
      <c r="HZ205" s="160"/>
      <c r="IA205" s="160"/>
      <c r="IB205" s="160"/>
      <c r="IC205" s="160"/>
      <c r="ID205" s="160"/>
      <c r="IE205" s="160"/>
      <c r="IF205" s="160"/>
      <c r="IG205" s="160"/>
      <c r="IH205" s="160"/>
      <c r="II205" s="160"/>
      <c r="IJ205" s="160"/>
      <c r="IK205" s="160"/>
      <c r="IL205" s="160"/>
      <c r="IM205" s="160"/>
      <c r="IN205" s="160"/>
      <c r="IO205" s="160"/>
      <c r="IP205" s="160"/>
      <c r="IQ205" s="160"/>
      <c r="IR205" s="160"/>
      <c r="IS205" s="160"/>
    </row>
    <row r="206" spans="1:253" s="157" customFormat="1" ht="13.5" customHeight="1">
      <c r="A206" s="138">
        <v>20808</v>
      </c>
      <c r="B206" s="173" t="s">
        <v>184</v>
      </c>
      <c r="C206" s="174">
        <f>VLOOKUP(A206,'[7]一般公共预算'!$A$6:$C$384,3,FALSE)</f>
        <v>4111.89</v>
      </c>
      <c r="D206" s="174">
        <v>3248.42</v>
      </c>
      <c r="E206" s="192">
        <f t="shared" si="10"/>
        <v>126.58</v>
      </c>
      <c r="G206" s="191">
        <v>20808</v>
      </c>
      <c r="H206" s="191" t="s">
        <v>715</v>
      </c>
      <c r="I206" s="191">
        <v>4111.890473</v>
      </c>
      <c r="J206" s="158">
        <f t="shared" si="11"/>
        <v>0</v>
      </c>
      <c r="HA206" s="160"/>
      <c r="HB206" s="160"/>
      <c r="HC206" s="160"/>
      <c r="HD206" s="160"/>
      <c r="HE206" s="160"/>
      <c r="HF206" s="160"/>
      <c r="HG206" s="160"/>
      <c r="HH206" s="160"/>
      <c r="HI206" s="160"/>
      <c r="HJ206" s="160"/>
      <c r="HK206" s="160"/>
      <c r="HL206" s="160"/>
      <c r="HM206" s="160"/>
      <c r="HN206" s="160"/>
      <c r="HO206" s="160"/>
      <c r="HP206" s="160"/>
      <c r="HQ206" s="160"/>
      <c r="HR206" s="160"/>
      <c r="HS206" s="160"/>
      <c r="HT206" s="160"/>
      <c r="HU206" s="160"/>
      <c r="HV206" s="160"/>
      <c r="HW206" s="160"/>
      <c r="HX206" s="160"/>
      <c r="HY206" s="160"/>
      <c r="HZ206" s="160"/>
      <c r="IA206" s="160"/>
      <c r="IB206" s="160"/>
      <c r="IC206" s="160"/>
      <c r="ID206" s="160"/>
      <c r="IE206" s="160"/>
      <c r="IF206" s="160"/>
      <c r="IG206" s="160"/>
      <c r="IH206" s="160"/>
      <c r="II206" s="160"/>
      <c r="IJ206" s="160"/>
      <c r="IK206" s="160"/>
      <c r="IL206" s="160"/>
      <c r="IM206" s="160"/>
      <c r="IN206" s="160"/>
      <c r="IO206" s="160"/>
      <c r="IP206" s="160"/>
      <c r="IQ206" s="160"/>
      <c r="IR206" s="160"/>
      <c r="IS206" s="160"/>
    </row>
    <row r="207" spans="1:253" s="157" customFormat="1" ht="13.5" customHeight="1">
      <c r="A207" s="138">
        <v>2080801</v>
      </c>
      <c r="B207" s="173" t="s">
        <v>185</v>
      </c>
      <c r="C207" s="174">
        <f>VLOOKUP(A207,'[7]一般公共预算'!$A$6:$C$384,3,FALSE)</f>
        <v>1414.22</v>
      </c>
      <c r="D207" s="174">
        <v>1334.33</v>
      </c>
      <c r="E207" s="192">
        <f t="shared" si="10"/>
        <v>105.99</v>
      </c>
      <c r="G207" s="191">
        <v>2080801</v>
      </c>
      <c r="H207" s="191" t="s">
        <v>716</v>
      </c>
      <c r="I207" s="191">
        <v>1414.22</v>
      </c>
      <c r="J207" s="158">
        <f t="shared" si="11"/>
        <v>0</v>
      </c>
      <c r="HA207" s="160"/>
      <c r="HB207" s="160"/>
      <c r="HC207" s="160"/>
      <c r="HD207" s="160"/>
      <c r="HE207" s="160"/>
      <c r="HF207" s="160"/>
      <c r="HG207" s="160"/>
      <c r="HH207" s="160"/>
      <c r="HI207" s="160"/>
      <c r="HJ207" s="160"/>
      <c r="HK207" s="160"/>
      <c r="HL207" s="160"/>
      <c r="HM207" s="160"/>
      <c r="HN207" s="160"/>
      <c r="HO207" s="160"/>
      <c r="HP207" s="160"/>
      <c r="HQ207" s="160"/>
      <c r="HR207" s="160"/>
      <c r="HS207" s="160"/>
      <c r="HT207" s="160"/>
      <c r="HU207" s="160"/>
      <c r="HV207" s="160"/>
      <c r="HW207" s="160"/>
      <c r="HX207" s="160"/>
      <c r="HY207" s="160"/>
      <c r="HZ207" s="160"/>
      <c r="IA207" s="160"/>
      <c r="IB207" s="160"/>
      <c r="IC207" s="160"/>
      <c r="ID207" s="160"/>
      <c r="IE207" s="160"/>
      <c r="IF207" s="160"/>
      <c r="IG207" s="160"/>
      <c r="IH207" s="160"/>
      <c r="II207" s="160"/>
      <c r="IJ207" s="160"/>
      <c r="IK207" s="160"/>
      <c r="IL207" s="160"/>
      <c r="IM207" s="160"/>
      <c r="IN207" s="160"/>
      <c r="IO207" s="160"/>
      <c r="IP207" s="160"/>
      <c r="IQ207" s="160"/>
      <c r="IR207" s="160"/>
      <c r="IS207" s="160"/>
    </row>
    <row r="208" spans="1:253" s="157" customFormat="1" ht="13.5" customHeight="1">
      <c r="A208" s="138">
        <v>2080802</v>
      </c>
      <c r="B208" s="173" t="s">
        <v>186</v>
      </c>
      <c r="C208" s="174">
        <f>VLOOKUP(A208,'[7]一般公共预算'!$A$6:$C$384,3,FALSE)</f>
        <v>1412.56</v>
      </c>
      <c r="D208" s="174">
        <v>569.57</v>
      </c>
      <c r="E208" s="192">
        <f t="shared" si="10"/>
        <v>248</v>
      </c>
      <c r="G208" s="191">
        <v>2080802</v>
      </c>
      <c r="H208" s="191" t="s">
        <v>717</v>
      </c>
      <c r="I208" s="191">
        <v>1412.559773</v>
      </c>
      <c r="J208" s="158">
        <f t="shared" si="11"/>
        <v>0</v>
      </c>
      <c r="HA208" s="160"/>
      <c r="HB208" s="160"/>
      <c r="HC208" s="160"/>
      <c r="HD208" s="160"/>
      <c r="HE208" s="160"/>
      <c r="HF208" s="160"/>
      <c r="HG208" s="160"/>
      <c r="HH208" s="160"/>
      <c r="HI208" s="160"/>
      <c r="HJ208" s="160"/>
      <c r="HK208" s="160"/>
      <c r="HL208" s="160"/>
      <c r="HM208" s="160"/>
      <c r="HN208" s="160"/>
      <c r="HO208" s="160"/>
      <c r="HP208" s="160"/>
      <c r="HQ208" s="160"/>
      <c r="HR208" s="160"/>
      <c r="HS208" s="160"/>
      <c r="HT208" s="160"/>
      <c r="HU208" s="160"/>
      <c r="HV208" s="160"/>
      <c r="HW208" s="160"/>
      <c r="HX208" s="160"/>
      <c r="HY208" s="160"/>
      <c r="HZ208" s="160"/>
      <c r="IA208" s="160"/>
      <c r="IB208" s="160"/>
      <c r="IC208" s="160"/>
      <c r="ID208" s="160"/>
      <c r="IE208" s="160"/>
      <c r="IF208" s="160"/>
      <c r="IG208" s="160"/>
      <c r="IH208" s="160"/>
      <c r="II208" s="160"/>
      <c r="IJ208" s="160"/>
      <c r="IK208" s="160"/>
      <c r="IL208" s="160"/>
      <c r="IM208" s="160"/>
      <c r="IN208" s="160"/>
      <c r="IO208" s="160"/>
      <c r="IP208" s="160"/>
      <c r="IQ208" s="160"/>
      <c r="IR208" s="160"/>
      <c r="IS208" s="160"/>
    </row>
    <row r="209" spans="1:253" s="157" customFormat="1" ht="13.5" customHeight="1">
      <c r="A209" s="138">
        <v>2080805</v>
      </c>
      <c r="B209" s="173" t="s">
        <v>187</v>
      </c>
      <c r="C209" s="174">
        <f>VLOOKUP(A209,'[7]一般公共预算'!$A$6:$C$384,3,FALSE)</f>
        <v>988.72</v>
      </c>
      <c r="D209" s="174">
        <v>921.01</v>
      </c>
      <c r="E209" s="192">
        <f t="shared" si="10"/>
        <v>107.35</v>
      </c>
      <c r="G209" s="191">
        <v>2080805</v>
      </c>
      <c r="H209" s="191" t="s">
        <v>718</v>
      </c>
      <c r="I209" s="191">
        <v>988.716</v>
      </c>
      <c r="J209" s="158">
        <f t="shared" si="11"/>
        <v>0</v>
      </c>
      <c r="HA209" s="160"/>
      <c r="HB209" s="160"/>
      <c r="HC209" s="160"/>
      <c r="HD209" s="160"/>
      <c r="HE209" s="160"/>
      <c r="HF209" s="160"/>
      <c r="HG209" s="160"/>
      <c r="HH209" s="160"/>
      <c r="HI209" s="160"/>
      <c r="HJ209" s="160"/>
      <c r="HK209" s="160"/>
      <c r="HL209" s="160"/>
      <c r="HM209" s="160"/>
      <c r="HN209" s="160"/>
      <c r="HO209" s="160"/>
      <c r="HP209" s="160"/>
      <c r="HQ209" s="160"/>
      <c r="HR209" s="160"/>
      <c r="HS209" s="160"/>
      <c r="HT209" s="160"/>
      <c r="HU209" s="160"/>
      <c r="HV209" s="160"/>
      <c r="HW209" s="160"/>
      <c r="HX209" s="160"/>
      <c r="HY209" s="160"/>
      <c r="HZ209" s="160"/>
      <c r="IA209" s="160"/>
      <c r="IB209" s="160"/>
      <c r="IC209" s="160"/>
      <c r="ID209" s="160"/>
      <c r="IE209" s="160"/>
      <c r="IF209" s="160"/>
      <c r="IG209" s="160"/>
      <c r="IH209" s="160"/>
      <c r="II209" s="160"/>
      <c r="IJ209" s="160"/>
      <c r="IK209" s="160"/>
      <c r="IL209" s="160"/>
      <c r="IM209" s="160"/>
      <c r="IN209" s="160"/>
      <c r="IO209" s="160"/>
      <c r="IP209" s="160"/>
      <c r="IQ209" s="160"/>
      <c r="IR209" s="160"/>
      <c r="IS209" s="160"/>
    </row>
    <row r="210" spans="1:253" s="157" customFormat="1" ht="13.5" customHeight="1">
      <c r="A210" s="138">
        <v>2080899</v>
      </c>
      <c r="B210" s="173" t="s">
        <v>188</v>
      </c>
      <c r="C210" s="174">
        <f>VLOOKUP(A210,'[7]一般公共预算'!$A$6:$C$384,3,FALSE)</f>
        <v>296.39</v>
      </c>
      <c r="D210" s="174">
        <v>423.51</v>
      </c>
      <c r="E210" s="192">
        <f t="shared" si="10"/>
        <v>69.98</v>
      </c>
      <c r="G210" s="191">
        <v>2080899</v>
      </c>
      <c r="H210" s="191" t="s">
        <v>719</v>
      </c>
      <c r="I210" s="191">
        <v>296.3947</v>
      </c>
      <c r="J210" s="158">
        <f t="shared" si="11"/>
        <v>0</v>
      </c>
      <c r="HA210" s="160"/>
      <c r="HB210" s="160"/>
      <c r="HC210" s="160"/>
      <c r="HD210" s="160"/>
      <c r="HE210" s="160"/>
      <c r="HF210" s="160"/>
      <c r="HG210" s="160"/>
      <c r="HH210" s="160"/>
      <c r="HI210" s="160"/>
      <c r="HJ210" s="160"/>
      <c r="HK210" s="160"/>
      <c r="HL210" s="160"/>
      <c r="HM210" s="160"/>
      <c r="HN210" s="160"/>
      <c r="HO210" s="160"/>
      <c r="HP210" s="160"/>
      <c r="HQ210" s="160"/>
      <c r="HR210" s="160"/>
      <c r="HS210" s="160"/>
      <c r="HT210" s="160"/>
      <c r="HU210" s="160"/>
      <c r="HV210" s="160"/>
      <c r="HW210" s="160"/>
      <c r="HX210" s="160"/>
      <c r="HY210" s="160"/>
      <c r="HZ210" s="160"/>
      <c r="IA210" s="160"/>
      <c r="IB210" s="160"/>
      <c r="IC210" s="160"/>
      <c r="ID210" s="160"/>
      <c r="IE210" s="160"/>
      <c r="IF210" s="160"/>
      <c r="IG210" s="160"/>
      <c r="IH210" s="160"/>
      <c r="II210" s="160"/>
      <c r="IJ210" s="160"/>
      <c r="IK210" s="160"/>
      <c r="IL210" s="160"/>
      <c r="IM210" s="160"/>
      <c r="IN210" s="160"/>
      <c r="IO210" s="160"/>
      <c r="IP210" s="160"/>
      <c r="IQ210" s="160"/>
      <c r="IR210" s="160"/>
      <c r="IS210" s="160"/>
    </row>
    <row r="211" spans="1:253" s="157" customFormat="1" ht="13.5" customHeight="1">
      <c r="A211" s="138">
        <v>20809</v>
      </c>
      <c r="B211" s="173" t="s">
        <v>189</v>
      </c>
      <c r="C211" s="174">
        <f>VLOOKUP(A211,'[7]一般公共预算'!$A$6:$C$384,3,FALSE)</f>
        <v>2084.94</v>
      </c>
      <c r="D211" s="174">
        <v>1340.92</v>
      </c>
      <c r="E211" s="192">
        <f t="shared" si="10"/>
        <v>155.49</v>
      </c>
      <c r="G211" s="191">
        <v>20809</v>
      </c>
      <c r="H211" s="191" t="s">
        <v>720</v>
      </c>
      <c r="I211" s="191">
        <v>2084.9403</v>
      </c>
      <c r="J211" s="158">
        <f aca="true" t="shared" si="12" ref="J211:J240">A211-G211</f>
        <v>0</v>
      </c>
      <c r="HA211" s="160"/>
      <c r="HB211" s="160"/>
      <c r="HC211" s="160"/>
      <c r="HD211" s="160"/>
      <c r="HE211" s="160"/>
      <c r="HF211" s="160"/>
      <c r="HG211" s="160"/>
      <c r="HH211" s="160"/>
      <c r="HI211" s="160"/>
      <c r="HJ211" s="160"/>
      <c r="HK211" s="160"/>
      <c r="HL211" s="160"/>
      <c r="HM211" s="160"/>
      <c r="HN211" s="160"/>
      <c r="HO211" s="160"/>
      <c r="HP211" s="160"/>
      <c r="HQ211" s="160"/>
      <c r="HR211" s="160"/>
      <c r="HS211" s="160"/>
      <c r="HT211" s="160"/>
      <c r="HU211" s="160"/>
      <c r="HV211" s="160"/>
      <c r="HW211" s="160"/>
      <c r="HX211" s="160"/>
      <c r="HY211" s="160"/>
      <c r="HZ211" s="160"/>
      <c r="IA211" s="160"/>
      <c r="IB211" s="160"/>
      <c r="IC211" s="160"/>
      <c r="ID211" s="160"/>
      <c r="IE211" s="160"/>
      <c r="IF211" s="160"/>
      <c r="IG211" s="160"/>
      <c r="IH211" s="160"/>
      <c r="II211" s="160"/>
      <c r="IJ211" s="160"/>
      <c r="IK211" s="160"/>
      <c r="IL211" s="160"/>
      <c r="IM211" s="160"/>
      <c r="IN211" s="160"/>
      <c r="IO211" s="160"/>
      <c r="IP211" s="160"/>
      <c r="IQ211" s="160"/>
      <c r="IR211" s="160"/>
      <c r="IS211" s="160"/>
    </row>
    <row r="212" spans="1:10" s="158" customFormat="1" ht="13.5" customHeight="1">
      <c r="A212" s="138">
        <v>2080901</v>
      </c>
      <c r="B212" s="173" t="s">
        <v>190</v>
      </c>
      <c r="C212" s="174">
        <f>VLOOKUP(A212,'[7]一般公共预算'!$A$6:$C$384,3,FALSE)</f>
        <v>1102</v>
      </c>
      <c r="D212" s="174">
        <v>914.58</v>
      </c>
      <c r="E212" s="192">
        <f t="shared" si="10"/>
        <v>120.49</v>
      </c>
      <c r="G212" s="191">
        <v>2080901</v>
      </c>
      <c r="H212" s="191" t="s">
        <v>721</v>
      </c>
      <c r="I212" s="191">
        <v>1102</v>
      </c>
      <c r="J212" s="158">
        <f t="shared" si="12"/>
        <v>0</v>
      </c>
    </row>
    <row r="213" spans="1:253" s="157" customFormat="1" ht="13.5" customHeight="1">
      <c r="A213" s="138">
        <v>2080902</v>
      </c>
      <c r="B213" s="173" t="s">
        <v>191</v>
      </c>
      <c r="C213" s="174">
        <f>VLOOKUP(A213,'[7]一般公共预算'!$A$6:$C$384,3,FALSE)</f>
        <v>713.21</v>
      </c>
      <c r="D213" s="174">
        <v>349.65</v>
      </c>
      <c r="E213" s="192">
        <f t="shared" si="10"/>
        <v>203.98</v>
      </c>
      <c r="G213" s="191">
        <v>2080902</v>
      </c>
      <c r="H213" s="191" t="s">
        <v>722</v>
      </c>
      <c r="I213" s="191">
        <v>713.206</v>
      </c>
      <c r="J213" s="158">
        <f t="shared" si="12"/>
        <v>0</v>
      </c>
      <c r="HA213" s="160"/>
      <c r="HB213" s="160"/>
      <c r="HC213" s="160"/>
      <c r="HD213" s="160"/>
      <c r="HE213" s="160"/>
      <c r="HF213" s="160"/>
      <c r="HG213" s="160"/>
      <c r="HH213" s="160"/>
      <c r="HI213" s="160"/>
      <c r="HJ213" s="160"/>
      <c r="HK213" s="160"/>
      <c r="HL213" s="160"/>
      <c r="HM213" s="160"/>
      <c r="HN213" s="160"/>
      <c r="HO213" s="160"/>
      <c r="HP213" s="160"/>
      <c r="HQ213" s="160"/>
      <c r="HR213" s="160"/>
      <c r="HS213" s="160"/>
      <c r="HT213" s="160"/>
      <c r="HU213" s="160"/>
      <c r="HV213" s="160"/>
      <c r="HW213" s="160"/>
      <c r="HX213" s="160"/>
      <c r="HY213" s="160"/>
      <c r="HZ213" s="160"/>
      <c r="IA213" s="160"/>
      <c r="IB213" s="160"/>
      <c r="IC213" s="160"/>
      <c r="ID213" s="160"/>
      <c r="IE213" s="160"/>
      <c r="IF213" s="160"/>
      <c r="IG213" s="160"/>
      <c r="IH213" s="160"/>
      <c r="II213" s="160"/>
      <c r="IJ213" s="160"/>
      <c r="IK213" s="160"/>
      <c r="IL213" s="160"/>
      <c r="IM213" s="160"/>
      <c r="IN213" s="160"/>
      <c r="IO213" s="160"/>
      <c r="IP213" s="160"/>
      <c r="IQ213" s="160"/>
      <c r="IR213" s="160"/>
      <c r="IS213" s="160"/>
    </row>
    <row r="214" spans="1:253" s="157" customFormat="1" ht="13.5" customHeight="1">
      <c r="A214" s="138">
        <v>2080904</v>
      </c>
      <c r="B214" s="173" t="s">
        <v>192</v>
      </c>
      <c r="C214" s="174">
        <f>VLOOKUP(A214,'[7]一般公共预算'!$A$6:$C$384,3,FALSE)</f>
        <v>238.14</v>
      </c>
      <c r="D214" s="174">
        <v>76.69</v>
      </c>
      <c r="E214" s="192">
        <f t="shared" si="10"/>
        <v>310.52</v>
      </c>
      <c r="G214" s="191">
        <v>2080904</v>
      </c>
      <c r="H214" s="191" t="s">
        <v>723</v>
      </c>
      <c r="I214" s="191">
        <v>238.14</v>
      </c>
      <c r="J214" s="158">
        <f t="shared" si="12"/>
        <v>0</v>
      </c>
      <c r="HA214" s="160"/>
      <c r="HB214" s="160"/>
      <c r="HC214" s="160"/>
      <c r="HD214" s="160"/>
      <c r="HE214" s="160"/>
      <c r="HF214" s="160"/>
      <c r="HG214" s="160"/>
      <c r="HH214" s="160"/>
      <c r="HI214" s="160"/>
      <c r="HJ214" s="160"/>
      <c r="HK214" s="160"/>
      <c r="HL214" s="160"/>
      <c r="HM214" s="160"/>
      <c r="HN214" s="160"/>
      <c r="HO214" s="160"/>
      <c r="HP214" s="160"/>
      <c r="HQ214" s="160"/>
      <c r="HR214" s="160"/>
      <c r="HS214" s="160"/>
      <c r="HT214" s="160"/>
      <c r="HU214" s="160"/>
      <c r="HV214" s="160"/>
      <c r="HW214" s="160"/>
      <c r="HX214" s="160"/>
      <c r="HY214" s="160"/>
      <c r="HZ214" s="160"/>
      <c r="IA214" s="160"/>
      <c r="IB214" s="160"/>
      <c r="IC214" s="160"/>
      <c r="ID214" s="160"/>
      <c r="IE214" s="160"/>
      <c r="IF214" s="160"/>
      <c r="IG214" s="160"/>
      <c r="IH214" s="160"/>
      <c r="II214" s="160"/>
      <c r="IJ214" s="160"/>
      <c r="IK214" s="160"/>
      <c r="IL214" s="160"/>
      <c r="IM214" s="160"/>
      <c r="IN214" s="160"/>
      <c r="IO214" s="160"/>
      <c r="IP214" s="160"/>
      <c r="IQ214" s="160"/>
      <c r="IR214" s="160"/>
      <c r="IS214" s="160"/>
    </row>
    <row r="215" spans="1:253" s="157" customFormat="1" ht="13.5" customHeight="1">
      <c r="A215" s="138">
        <v>2080999</v>
      </c>
      <c r="B215" s="173" t="s">
        <v>724</v>
      </c>
      <c r="C215" s="174">
        <f>VLOOKUP(A215,'[7]一般公共预算'!$A$6:$C$384,3,FALSE)</f>
        <v>31.59</v>
      </c>
      <c r="D215" s="174"/>
      <c r="E215" s="192">
        <f t="shared" si="10"/>
      </c>
      <c r="G215" s="191">
        <v>2080999</v>
      </c>
      <c r="H215" s="191" t="s">
        <v>725</v>
      </c>
      <c r="I215" s="191">
        <v>31.5943</v>
      </c>
      <c r="J215" s="158">
        <f t="shared" si="12"/>
        <v>0</v>
      </c>
      <c r="HA215" s="160"/>
      <c r="HB215" s="160"/>
      <c r="HC215" s="160"/>
      <c r="HD215" s="160"/>
      <c r="HE215" s="160"/>
      <c r="HF215" s="160"/>
      <c r="HG215" s="160"/>
      <c r="HH215" s="160"/>
      <c r="HI215" s="160"/>
      <c r="HJ215" s="160"/>
      <c r="HK215" s="160"/>
      <c r="HL215" s="160"/>
      <c r="HM215" s="160"/>
      <c r="HN215" s="160"/>
      <c r="HO215" s="160"/>
      <c r="HP215" s="160"/>
      <c r="HQ215" s="160"/>
      <c r="HR215" s="160"/>
      <c r="HS215" s="160"/>
      <c r="HT215" s="160"/>
      <c r="HU215" s="160"/>
      <c r="HV215" s="160"/>
      <c r="HW215" s="160"/>
      <c r="HX215" s="160"/>
      <c r="HY215" s="160"/>
      <c r="HZ215" s="160"/>
      <c r="IA215" s="160"/>
      <c r="IB215" s="160"/>
      <c r="IC215" s="160"/>
      <c r="ID215" s="160"/>
      <c r="IE215" s="160"/>
      <c r="IF215" s="160"/>
      <c r="IG215" s="160"/>
      <c r="IH215" s="160"/>
      <c r="II215" s="160"/>
      <c r="IJ215" s="160"/>
      <c r="IK215" s="160"/>
      <c r="IL215" s="160"/>
      <c r="IM215" s="160"/>
      <c r="IN215" s="160"/>
      <c r="IO215" s="160"/>
      <c r="IP215" s="160"/>
      <c r="IQ215" s="160"/>
      <c r="IR215" s="160"/>
      <c r="IS215" s="160"/>
    </row>
    <row r="216" spans="1:253" s="157" customFormat="1" ht="13.5" customHeight="1">
      <c r="A216" s="138">
        <v>20810</v>
      </c>
      <c r="B216" s="173" t="s">
        <v>193</v>
      </c>
      <c r="C216" s="174">
        <f>VLOOKUP(A216,'[7]一般公共预算'!$A$6:$C$384,3,FALSE)</f>
        <v>3979.69</v>
      </c>
      <c r="D216" s="174">
        <v>3562.54</v>
      </c>
      <c r="E216" s="192">
        <f t="shared" si="10"/>
        <v>111.71</v>
      </c>
      <c r="G216" s="191">
        <v>20810</v>
      </c>
      <c r="H216" s="191" t="s">
        <v>726</v>
      </c>
      <c r="I216" s="191">
        <v>3979.6913</v>
      </c>
      <c r="J216" s="158">
        <f t="shared" si="12"/>
        <v>0</v>
      </c>
      <c r="HA216" s="160"/>
      <c r="HB216" s="160"/>
      <c r="HC216" s="160"/>
      <c r="HD216" s="160"/>
      <c r="HE216" s="160"/>
      <c r="HF216" s="160"/>
      <c r="HG216" s="160"/>
      <c r="HH216" s="160"/>
      <c r="HI216" s="160"/>
      <c r="HJ216" s="160"/>
      <c r="HK216" s="160"/>
      <c r="HL216" s="160"/>
      <c r="HM216" s="160"/>
      <c r="HN216" s="160"/>
      <c r="HO216" s="160"/>
      <c r="HP216" s="160"/>
      <c r="HQ216" s="160"/>
      <c r="HR216" s="160"/>
      <c r="HS216" s="160"/>
      <c r="HT216" s="160"/>
      <c r="HU216" s="160"/>
      <c r="HV216" s="160"/>
      <c r="HW216" s="160"/>
      <c r="HX216" s="160"/>
      <c r="HY216" s="160"/>
      <c r="HZ216" s="160"/>
      <c r="IA216" s="160"/>
      <c r="IB216" s="160"/>
      <c r="IC216" s="160"/>
      <c r="ID216" s="160"/>
      <c r="IE216" s="160"/>
      <c r="IF216" s="160"/>
      <c r="IG216" s="160"/>
      <c r="IH216" s="160"/>
      <c r="II216" s="160"/>
      <c r="IJ216" s="160"/>
      <c r="IK216" s="160"/>
      <c r="IL216" s="160"/>
      <c r="IM216" s="160"/>
      <c r="IN216" s="160"/>
      <c r="IO216" s="160"/>
      <c r="IP216" s="160"/>
      <c r="IQ216" s="160"/>
      <c r="IR216" s="160"/>
      <c r="IS216" s="160"/>
    </row>
    <row r="217" spans="1:253" s="157" customFormat="1" ht="13.5" customHeight="1">
      <c r="A217" s="138">
        <v>2081001</v>
      </c>
      <c r="B217" s="173" t="s">
        <v>727</v>
      </c>
      <c r="C217" s="174">
        <f>VLOOKUP(A217,'[7]一般公共预算'!$A$6:$C$384,3,FALSE)</f>
        <v>303</v>
      </c>
      <c r="D217" s="174"/>
      <c r="E217" s="192">
        <f t="shared" si="10"/>
      </c>
      <c r="G217" s="191">
        <v>2081001</v>
      </c>
      <c r="H217" s="191" t="s">
        <v>728</v>
      </c>
      <c r="I217" s="191">
        <v>303</v>
      </c>
      <c r="J217" s="158">
        <f t="shared" si="12"/>
        <v>0</v>
      </c>
      <c r="HA217" s="160"/>
      <c r="HB217" s="160"/>
      <c r="HC217" s="160"/>
      <c r="HD217" s="160"/>
      <c r="HE217" s="160"/>
      <c r="HF217" s="160"/>
      <c r="HG217" s="160"/>
      <c r="HH217" s="160"/>
      <c r="HI217" s="160"/>
      <c r="HJ217" s="160"/>
      <c r="HK217" s="160"/>
      <c r="HL217" s="160"/>
      <c r="HM217" s="160"/>
      <c r="HN217" s="160"/>
      <c r="HO217" s="160"/>
      <c r="HP217" s="160"/>
      <c r="HQ217" s="160"/>
      <c r="HR217" s="160"/>
      <c r="HS217" s="160"/>
      <c r="HT217" s="160"/>
      <c r="HU217" s="160"/>
      <c r="HV217" s="160"/>
      <c r="HW217" s="160"/>
      <c r="HX217" s="160"/>
      <c r="HY217" s="160"/>
      <c r="HZ217" s="160"/>
      <c r="IA217" s="160"/>
      <c r="IB217" s="160"/>
      <c r="IC217" s="160"/>
      <c r="ID217" s="160"/>
      <c r="IE217" s="160"/>
      <c r="IF217" s="160"/>
      <c r="IG217" s="160"/>
      <c r="IH217" s="160"/>
      <c r="II217" s="160"/>
      <c r="IJ217" s="160"/>
      <c r="IK217" s="160"/>
      <c r="IL217" s="160"/>
      <c r="IM217" s="160"/>
      <c r="IN217" s="160"/>
      <c r="IO217" s="160"/>
      <c r="IP217" s="160"/>
      <c r="IQ217" s="160"/>
      <c r="IR217" s="160"/>
      <c r="IS217" s="160"/>
    </row>
    <row r="218" spans="1:253" s="157" customFormat="1" ht="13.5" customHeight="1">
      <c r="A218" s="138">
        <v>2081002</v>
      </c>
      <c r="B218" s="173" t="s">
        <v>194</v>
      </c>
      <c r="C218" s="174">
        <f>VLOOKUP(A218,'[7]一般公共预算'!$A$6:$C$384,3,FALSE)</f>
        <v>3053.3</v>
      </c>
      <c r="D218" s="174">
        <v>3218.98</v>
      </c>
      <c r="E218" s="192">
        <f t="shared" si="10"/>
        <v>94.85</v>
      </c>
      <c r="G218" s="191">
        <v>2081002</v>
      </c>
      <c r="H218" s="191" t="s">
        <v>729</v>
      </c>
      <c r="I218" s="191">
        <v>3053.3</v>
      </c>
      <c r="J218" s="158">
        <f t="shared" si="12"/>
        <v>0</v>
      </c>
      <c r="HA218" s="160"/>
      <c r="HB218" s="160"/>
      <c r="HC218" s="160"/>
      <c r="HD218" s="160"/>
      <c r="HE218" s="160"/>
      <c r="HF218" s="160"/>
      <c r="HG218" s="160"/>
      <c r="HH218" s="160"/>
      <c r="HI218" s="160"/>
      <c r="HJ218" s="160"/>
      <c r="HK218" s="160"/>
      <c r="HL218" s="160"/>
      <c r="HM218" s="160"/>
      <c r="HN218" s="160"/>
      <c r="HO218" s="160"/>
      <c r="HP218" s="160"/>
      <c r="HQ218" s="160"/>
      <c r="HR218" s="160"/>
      <c r="HS218" s="160"/>
      <c r="HT218" s="160"/>
      <c r="HU218" s="160"/>
      <c r="HV218" s="160"/>
      <c r="HW218" s="160"/>
      <c r="HX218" s="160"/>
      <c r="HY218" s="160"/>
      <c r="HZ218" s="160"/>
      <c r="IA218" s="160"/>
      <c r="IB218" s="160"/>
      <c r="IC218" s="160"/>
      <c r="ID218" s="160"/>
      <c r="IE218" s="160"/>
      <c r="IF218" s="160"/>
      <c r="IG218" s="160"/>
      <c r="IH218" s="160"/>
      <c r="II218" s="160"/>
      <c r="IJ218" s="160"/>
      <c r="IK218" s="160"/>
      <c r="IL218" s="160"/>
      <c r="IM218" s="160"/>
      <c r="IN218" s="160"/>
      <c r="IO218" s="160"/>
      <c r="IP218" s="160"/>
      <c r="IQ218" s="160"/>
      <c r="IR218" s="160"/>
      <c r="IS218" s="160"/>
    </row>
    <row r="219" spans="1:253" s="157" customFormat="1" ht="13.5" customHeight="1">
      <c r="A219" s="138">
        <v>2081004</v>
      </c>
      <c r="B219" s="173" t="s">
        <v>195</v>
      </c>
      <c r="C219" s="174">
        <f>VLOOKUP(A219,'[7]一般公共预算'!$A$6:$C$384,3,FALSE)</f>
        <v>105</v>
      </c>
      <c r="D219" s="174">
        <v>100.59</v>
      </c>
      <c r="E219" s="192">
        <f t="shared" si="10"/>
        <v>104.38</v>
      </c>
      <c r="G219" s="191">
        <v>2081004</v>
      </c>
      <c r="H219" s="191" t="s">
        <v>730</v>
      </c>
      <c r="I219" s="191">
        <v>105</v>
      </c>
      <c r="J219" s="158">
        <f t="shared" si="12"/>
        <v>0</v>
      </c>
      <c r="HA219" s="160"/>
      <c r="HB219" s="160"/>
      <c r="HC219" s="160"/>
      <c r="HD219" s="160"/>
      <c r="HE219" s="160"/>
      <c r="HF219" s="160"/>
      <c r="HG219" s="160"/>
      <c r="HH219" s="160"/>
      <c r="HI219" s="160"/>
      <c r="HJ219" s="160"/>
      <c r="HK219" s="160"/>
      <c r="HL219" s="160"/>
      <c r="HM219" s="160"/>
      <c r="HN219" s="160"/>
      <c r="HO219" s="160"/>
      <c r="HP219" s="160"/>
      <c r="HQ219" s="160"/>
      <c r="HR219" s="160"/>
      <c r="HS219" s="160"/>
      <c r="HT219" s="160"/>
      <c r="HU219" s="160"/>
      <c r="HV219" s="160"/>
      <c r="HW219" s="160"/>
      <c r="HX219" s="160"/>
      <c r="HY219" s="160"/>
      <c r="HZ219" s="160"/>
      <c r="IA219" s="160"/>
      <c r="IB219" s="160"/>
      <c r="IC219" s="160"/>
      <c r="ID219" s="160"/>
      <c r="IE219" s="160"/>
      <c r="IF219" s="160"/>
      <c r="IG219" s="160"/>
      <c r="IH219" s="160"/>
      <c r="II219" s="160"/>
      <c r="IJ219" s="160"/>
      <c r="IK219" s="160"/>
      <c r="IL219" s="160"/>
      <c r="IM219" s="160"/>
      <c r="IN219" s="160"/>
      <c r="IO219" s="160"/>
      <c r="IP219" s="160"/>
      <c r="IQ219" s="160"/>
      <c r="IR219" s="160"/>
      <c r="IS219" s="160"/>
    </row>
    <row r="220" spans="1:253" s="157" customFormat="1" ht="13.5" customHeight="1">
      <c r="A220" s="138">
        <v>2081005</v>
      </c>
      <c r="B220" s="173" t="s">
        <v>196</v>
      </c>
      <c r="C220" s="174">
        <f>VLOOKUP(A220,'[7]一般公共预算'!$A$6:$C$384,3,FALSE)</f>
        <v>130.31</v>
      </c>
      <c r="D220" s="174">
        <v>99.83</v>
      </c>
      <c r="E220" s="192">
        <f t="shared" si="10"/>
        <v>130.53</v>
      </c>
      <c r="G220" s="191">
        <v>2081005</v>
      </c>
      <c r="H220" s="191" t="s">
        <v>731</v>
      </c>
      <c r="I220" s="191">
        <v>130.3113</v>
      </c>
      <c r="J220" s="158">
        <f t="shared" si="12"/>
        <v>0</v>
      </c>
      <c r="HA220" s="160"/>
      <c r="HB220" s="160"/>
      <c r="HC220" s="160"/>
      <c r="HD220" s="160"/>
      <c r="HE220" s="160"/>
      <c r="HF220" s="160"/>
      <c r="HG220" s="160"/>
      <c r="HH220" s="160"/>
      <c r="HI220" s="160"/>
      <c r="HJ220" s="160"/>
      <c r="HK220" s="160"/>
      <c r="HL220" s="160"/>
      <c r="HM220" s="160"/>
      <c r="HN220" s="160"/>
      <c r="HO220" s="160"/>
      <c r="HP220" s="160"/>
      <c r="HQ220" s="160"/>
      <c r="HR220" s="160"/>
      <c r="HS220" s="160"/>
      <c r="HT220" s="160"/>
      <c r="HU220" s="160"/>
      <c r="HV220" s="160"/>
      <c r="HW220" s="160"/>
      <c r="HX220" s="160"/>
      <c r="HY220" s="160"/>
      <c r="HZ220" s="160"/>
      <c r="IA220" s="160"/>
      <c r="IB220" s="160"/>
      <c r="IC220" s="160"/>
      <c r="ID220" s="160"/>
      <c r="IE220" s="160"/>
      <c r="IF220" s="160"/>
      <c r="IG220" s="160"/>
      <c r="IH220" s="160"/>
      <c r="II220" s="160"/>
      <c r="IJ220" s="160"/>
      <c r="IK220" s="160"/>
      <c r="IL220" s="160"/>
      <c r="IM220" s="160"/>
      <c r="IN220" s="160"/>
      <c r="IO220" s="160"/>
      <c r="IP220" s="160"/>
      <c r="IQ220" s="160"/>
      <c r="IR220" s="160"/>
      <c r="IS220" s="160"/>
    </row>
    <row r="221" spans="1:253" s="157" customFormat="1" ht="13.5" customHeight="1">
      <c r="A221" s="138">
        <v>2081006</v>
      </c>
      <c r="B221" s="173" t="s">
        <v>197</v>
      </c>
      <c r="C221" s="174">
        <f>VLOOKUP(A221,'[7]一般公共预算'!$A$6:$C$384,3,FALSE)</f>
        <v>388.08</v>
      </c>
      <c r="D221" s="174">
        <v>143.15</v>
      </c>
      <c r="E221" s="192">
        <f t="shared" si="10"/>
        <v>271.1</v>
      </c>
      <c r="G221" s="191">
        <v>2081006</v>
      </c>
      <c r="H221" s="191" t="s">
        <v>732</v>
      </c>
      <c r="I221" s="191">
        <v>388.08</v>
      </c>
      <c r="J221" s="158">
        <f t="shared" si="12"/>
        <v>0</v>
      </c>
      <c r="HA221" s="160"/>
      <c r="HB221" s="160"/>
      <c r="HC221" s="160"/>
      <c r="HD221" s="160"/>
      <c r="HE221" s="160"/>
      <c r="HF221" s="160"/>
      <c r="HG221" s="160"/>
      <c r="HH221" s="160"/>
      <c r="HI221" s="160"/>
      <c r="HJ221" s="160"/>
      <c r="HK221" s="160"/>
      <c r="HL221" s="160"/>
      <c r="HM221" s="160"/>
      <c r="HN221" s="160"/>
      <c r="HO221" s="160"/>
      <c r="HP221" s="160"/>
      <c r="HQ221" s="160"/>
      <c r="HR221" s="160"/>
      <c r="HS221" s="160"/>
      <c r="HT221" s="160"/>
      <c r="HU221" s="160"/>
      <c r="HV221" s="160"/>
      <c r="HW221" s="160"/>
      <c r="HX221" s="160"/>
      <c r="HY221" s="160"/>
      <c r="HZ221" s="160"/>
      <c r="IA221" s="160"/>
      <c r="IB221" s="160"/>
      <c r="IC221" s="160"/>
      <c r="ID221" s="160"/>
      <c r="IE221" s="160"/>
      <c r="IF221" s="160"/>
      <c r="IG221" s="160"/>
      <c r="IH221" s="160"/>
      <c r="II221" s="160"/>
      <c r="IJ221" s="160"/>
      <c r="IK221" s="160"/>
      <c r="IL221" s="160"/>
      <c r="IM221" s="160"/>
      <c r="IN221" s="160"/>
      <c r="IO221" s="160"/>
      <c r="IP221" s="160"/>
      <c r="IQ221" s="160"/>
      <c r="IR221" s="160"/>
      <c r="IS221" s="160"/>
    </row>
    <row r="222" spans="1:253" s="157" customFormat="1" ht="13.5" customHeight="1">
      <c r="A222" s="138">
        <v>20811</v>
      </c>
      <c r="B222" s="173" t="s">
        <v>198</v>
      </c>
      <c r="C222" s="174">
        <f>VLOOKUP(A222,'[7]一般公共预算'!$A$6:$C$384,3,FALSE)</f>
        <v>8044.15</v>
      </c>
      <c r="D222" s="174">
        <v>7474.36</v>
      </c>
      <c r="E222" s="192">
        <f t="shared" si="10"/>
        <v>107.62</v>
      </c>
      <c r="G222" s="191">
        <v>20811</v>
      </c>
      <c r="H222" s="191" t="s">
        <v>733</v>
      </c>
      <c r="I222" s="191">
        <v>8044.1479</v>
      </c>
      <c r="J222" s="158">
        <f t="shared" si="12"/>
        <v>0</v>
      </c>
      <c r="HA222" s="160"/>
      <c r="HB222" s="160"/>
      <c r="HC222" s="160"/>
      <c r="HD222" s="160"/>
      <c r="HE222" s="160"/>
      <c r="HF222" s="160"/>
      <c r="HG222" s="160"/>
      <c r="HH222" s="160"/>
      <c r="HI222" s="160"/>
      <c r="HJ222" s="160"/>
      <c r="HK222" s="160"/>
      <c r="HL222" s="160"/>
      <c r="HM222" s="160"/>
      <c r="HN222" s="160"/>
      <c r="HO222" s="160"/>
      <c r="HP222" s="160"/>
      <c r="HQ222" s="160"/>
      <c r="HR222" s="160"/>
      <c r="HS222" s="160"/>
      <c r="HT222" s="160"/>
      <c r="HU222" s="160"/>
      <c r="HV222" s="160"/>
      <c r="HW222" s="160"/>
      <c r="HX222" s="160"/>
      <c r="HY222" s="160"/>
      <c r="HZ222" s="160"/>
      <c r="IA222" s="160"/>
      <c r="IB222" s="160"/>
      <c r="IC222" s="160"/>
      <c r="ID222" s="160"/>
      <c r="IE222" s="160"/>
      <c r="IF222" s="160"/>
      <c r="IG222" s="160"/>
      <c r="IH222" s="160"/>
      <c r="II222" s="160"/>
      <c r="IJ222" s="160"/>
      <c r="IK222" s="160"/>
      <c r="IL222" s="160"/>
      <c r="IM222" s="160"/>
      <c r="IN222" s="160"/>
      <c r="IO222" s="160"/>
      <c r="IP222" s="160"/>
      <c r="IQ222" s="160"/>
      <c r="IR222" s="160"/>
      <c r="IS222" s="160"/>
    </row>
    <row r="223" spans="1:253" s="157" customFormat="1" ht="13.5" customHeight="1">
      <c r="A223" s="138">
        <v>2081101</v>
      </c>
      <c r="B223" s="173" t="s">
        <v>39</v>
      </c>
      <c r="C223" s="174">
        <f>VLOOKUP(A223,'[7]一般公共预算'!$A$6:$C$384,3,FALSE)</f>
        <v>394.82</v>
      </c>
      <c r="D223" s="174">
        <v>443.95</v>
      </c>
      <c r="E223" s="192">
        <f t="shared" si="10"/>
        <v>88.93</v>
      </c>
      <c r="G223" s="191">
        <v>2081101</v>
      </c>
      <c r="H223" s="191" t="s">
        <v>591</v>
      </c>
      <c r="I223" s="191">
        <v>394.8194</v>
      </c>
      <c r="J223" s="158">
        <f t="shared" si="12"/>
        <v>0</v>
      </c>
      <c r="HA223" s="160"/>
      <c r="HB223" s="160"/>
      <c r="HC223" s="160"/>
      <c r="HD223" s="160"/>
      <c r="HE223" s="160"/>
      <c r="HF223" s="160"/>
      <c r="HG223" s="160"/>
      <c r="HH223" s="160"/>
      <c r="HI223" s="160"/>
      <c r="HJ223" s="160"/>
      <c r="HK223" s="160"/>
      <c r="HL223" s="160"/>
      <c r="HM223" s="160"/>
      <c r="HN223" s="160"/>
      <c r="HO223" s="160"/>
      <c r="HP223" s="160"/>
      <c r="HQ223" s="160"/>
      <c r="HR223" s="160"/>
      <c r="HS223" s="160"/>
      <c r="HT223" s="160"/>
      <c r="HU223" s="160"/>
      <c r="HV223" s="160"/>
      <c r="HW223" s="160"/>
      <c r="HX223" s="160"/>
      <c r="HY223" s="160"/>
      <c r="HZ223" s="160"/>
      <c r="IA223" s="160"/>
      <c r="IB223" s="160"/>
      <c r="IC223" s="160"/>
      <c r="ID223" s="160"/>
      <c r="IE223" s="160"/>
      <c r="IF223" s="160"/>
      <c r="IG223" s="160"/>
      <c r="IH223" s="160"/>
      <c r="II223" s="160"/>
      <c r="IJ223" s="160"/>
      <c r="IK223" s="160"/>
      <c r="IL223" s="160"/>
      <c r="IM223" s="160"/>
      <c r="IN223" s="160"/>
      <c r="IO223" s="160"/>
      <c r="IP223" s="160"/>
      <c r="IQ223" s="160"/>
      <c r="IR223" s="160"/>
      <c r="IS223" s="160"/>
    </row>
    <row r="224" spans="1:253" s="157" customFormat="1" ht="13.5" customHeight="1">
      <c r="A224" s="138">
        <v>2081104</v>
      </c>
      <c r="B224" s="173" t="s">
        <v>199</v>
      </c>
      <c r="C224" s="174">
        <f>VLOOKUP(A224,'[7]一般公共预算'!$A$6:$C$384,3,FALSE)</f>
        <v>825.56</v>
      </c>
      <c r="D224" s="174">
        <v>743.98</v>
      </c>
      <c r="E224" s="192">
        <f t="shared" si="10"/>
        <v>110.97</v>
      </c>
      <c r="G224" s="191">
        <v>2081104</v>
      </c>
      <c r="H224" s="191" t="s">
        <v>734</v>
      </c>
      <c r="I224" s="191">
        <v>825.56</v>
      </c>
      <c r="J224" s="158">
        <f t="shared" si="12"/>
        <v>0</v>
      </c>
      <c r="HA224" s="160"/>
      <c r="HB224" s="160"/>
      <c r="HC224" s="160"/>
      <c r="HD224" s="160"/>
      <c r="HE224" s="160"/>
      <c r="HF224" s="160"/>
      <c r="HG224" s="160"/>
      <c r="HH224" s="160"/>
      <c r="HI224" s="160"/>
      <c r="HJ224" s="160"/>
      <c r="HK224" s="160"/>
      <c r="HL224" s="160"/>
      <c r="HM224" s="160"/>
      <c r="HN224" s="160"/>
      <c r="HO224" s="160"/>
      <c r="HP224" s="160"/>
      <c r="HQ224" s="160"/>
      <c r="HR224" s="160"/>
      <c r="HS224" s="160"/>
      <c r="HT224" s="160"/>
      <c r="HU224" s="160"/>
      <c r="HV224" s="160"/>
      <c r="HW224" s="160"/>
      <c r="HX224" s="160"/>
      <c r="HY224" s="160"/>
      <c r="HZ224" s="160"/>
      <c r="IA224" s="160"/>
      <c r="IB224" s="160"/>
      <c r="IC224" s="160"/>
      <c r="ID224" s="160"/>
      <c r="IE224" s="160"/>
      <c r="IF224" s="160"/>
      <c r="IG224" s="160"/>
      <c r="IH224" s="160"/>
      <c r="II224" s="160"/>
      <c r="IJ224" s="160"/>
      <c r="IK224" s="160"/>
      <c r="IL224" s="160"/>
      <c r="IM224" s="160"/>
      <c r="IN224" s="160"/>
      <c r="IO224" s="160"/>
      <c r="IP224" s="160"/>
      <c r="IQ224" s="160"/>
      <c r="IR224" s="160"/>
      <c r="IS224" s="160"/>
    </row>
    <row r="225" spans="1:253" s="157" customFormat="1" ht="13.5" customHeight="1">
      <c r="A225" s="138">
        <v>2081105</v>
      </c>
      <c r="B225" s="173" t="s">
        <v>735</v>
      </c>
      <c r="C225" s="174">
        <f>VLOOKUP(A225,'[7]一般公共预算'!$A$6:$C$384,3,FALSE)</f>
        <v>483.43</v>
      </c>
      <c r="D225" s="174">
        <v>475.05</v>
      </c>
      <c r="E225" s="192">
        <f t="shared" si="10"/>
        <v>101.76</v>
      </c>
      <c r="G225" s="191">
        <v>2081105</v>
      </c>
      <c r="H225" s="191" t="s">
        <v>736</v>
      </c>
      <c r="I225" s="191">
        <v>483.43</v>
      </c>
      <c r="J225" s="158">
        <f t="shared" si="12"/>
        <v>0</v>
      </c>
      <c r="HA225" s="160"/>
      <c r="HB225" s="160"/>
      <c r="HC225" s="160"/>
      <c r="HD225" s="160"/>
      <c r="HE225" s="160"/>
      <c r="HF225" s="160"/>
      <c r="HG225" s="160"/>
      <c r="HH225" s="160"/>
      <c r="HI225" s="160"/>
      <c r="HJ225" s="160"/>
      <c r="HK225" s="160"/>
      <c r="HL225" s="160"/>
      <c r="HM225" s="160"/>
      <c r="HN225" s="160"/>
      <c r="HO225" s="160"/>
      <c r="HP225" s="160"/>
      <c r="HQ225" s="160"/>
      <c r="HR225" s="160"/>
      <c r="HS225" s="160"/>
      <c r="HT225" s="160"/>
      <c r="HU225" s="160"/>
      <c r="HV225" s="160"/>
      <c r="HW225" s="160"/>
      <c r="HX225" s="160"/>
      <c r="HY225" s="160"/>
      <c r="HZ225" s="160"/>
      <c r="IA225" s="160"/>
      <c r="IB225" s="160"/>
      <c r="IC225" s="160"/>
      <c r="ID225" s="160"/>
      <c r="IE225" s="160"/>
      <c r="IF225" s="160"/>
      <c r="IG225" s="160"/>
      <c r="IH225" s="160"/>
      <c r="II225" s="160"/>
      <c r="IJ225" s="160"/>
      <c r="IK225" s="160"/>
      <c r="IL225" s="160"/>
      <c r="IM225" s="160"/>
      <c r="IN225" s="160"/>
      <c r="IO225" s="160"/>
      <c r="IP225" s="160"/>
      <c r="IQ225" s="160"/>
      <c r="IR225" s="160"/>
      <c r="IS225" s="160"/>
    </row>
    <row r="226" spans="1:253" s="157" customFormat="1" ht="13.5" customHeight="1">
      <c r="A226" s="138">
        <v>2081106</v>
      </c>
      <c r="B226" s="173" t="s">
        <v>201</v>
      </c>
      <c r="C226" s="174">
        <f>VLOOKUP(A226,'[7]一般公共预算'!$A$6:$C$384,3,FALSE)</f>
        <v>6</v>
      </c>
      <c r="D226" s="174">
        <v>4.23</v>
      </c>
      <c r="E226" s="192">
        <f t="shared" si="10"/>
        <v>141.84</v>
      </c>
      <c r="G226" s="191">
        <v>2081106</v>
      </c>
      <c r="H226" s="191" t="s">
        <v>737</v>
      </c>
      <c r="I226" s="191">
        <v>6</v>
      </c>
      <c r="J226" s="158">
        <f t="shared" si="12"/>
        <v>0</v>
      </c>
      <c r="HA226" s="160"/>
      <c r="HB226" s="160"/>
      <c r="HC226" s="160"/>
      <c r="HD226" s="160"/>
      <c r="HE226" s="160"/>
      <c r="HF226" s="160"/>
      <c r="HG226" s="160"/>
      <c r="HH226" s="160"/>
      <c r="HI226" s="160"/>
      <c r="HJ226" s="160"/>
      <c r="HK226" s="160"/>
      <c r="HL226" s="160"/>
      <c r="HM226" s="160"/>
      <c r="HN226" s="160"/>
      <c r="HO226" s="160"/>
      <c r="HP226" s="160"/>
      <c r="HQ226" s="160"/>
      <c r="HR226" s="160"/>
      <c r="HS226" s="160"/>
      <c r="HT226" s="160"/>
      <c r="HU226" s="160"/>
      <c r="HV226" s="160"/>
      <c r="HW226" s="160"/>
      <c r="HX226" s="160"/>
      <c r="HY226" s="160"/>
      <c r="HZ226" s="160"/>
      <c r="IA226" s="160"/>
      <c r="IB226" s="160"/>
      <c r="IC226" s="160"/>
      <c r="ID226" s="160"/>
      <c r="IE226" s="160"/>
      <c r="IF226" s="160"/>
      <c r="IG226" s="160"/>
      <c r="IH226" s="160"/>
      <c r="II226" s="160"/>
      <c r="IJ226" s="160"/>
      <c r="IK226" s="160"/>
      <c r="IL226" s="160"/>
      <c r="IM226" s="160"/>
      <c r="IN226" s="160"/>
      <c r="IO226" s="160"/>
      <c r="IP226" s="160"/>
      <c r="IQ226" s="160"/>
      <c r="IR226" s="160"/>
      <c r="IS226" s="160"/>
    </row>
    <row r="227" spans="1:253" s="157" customFormat="1" ht="13.5" customHeight="1">
      <c r="A227" s="138">
        <v>2081107</v>
      </c>
      <c r="B227" s="173" t="s">
        <v>202</v>
      </c>
      <c r="C227" s="174">
        <f>VLOOKUP(A227,'[7]一般公共预算'!$A$6:$C$384,3,FALSE)</f>
        <v>1553.6</v>
      </c>
      <c r="D227" s="174">
        <v>1762.04</v>
      </c>
      <c r="E227" s="192">
        <f t="shared" si="10"/>
        <v>88.17</v>
      </c>
      <c r="G227" s="191">
        <v>2081107</v>
      </c>
      <c r="H227" s="191" t="s">
        <v>738</v>
      </c>
      <c r="I227" s="191">
        <v>1553.6</v>
      </c>
      <c r="J227" s="158">
        <f t="shared" si="12"/>
        <v>0</v>
      </c>
      <c r="HA227" s="160"/>
      <c r="HB227" s="160"/>
      <c r="HC227" s="160"/>
      <c r="HD227" s="160"/>
      <c r="HE227" s="160"/>
      <c r="HF227" s="160"/>
      <c r="HG227" s="160"/>
      <c r="HH227" s="160"/>
      <c r="HI227" s="160"/>
      <c r="HJ227" s="160"/>
      <c r="HK227" s="160"/>
      <c r="HL227" s="160"/>
      <c r="HM227" s="160"/>
      <c r="HN227" s="160"/>
      <c r="HO227" s="160"/>
      <c r="HP227" s="160"/>
      <c r="HQ227" s="160"/>
      <c r="HR227" s="160"/>
      <c r="HS227" s="160"/>
      <c r="HT227" s="160"/>
      <c r="HU227" s="160"/>
      <c r="HV227" s="160"/>
      <c r="HW227" s="160"/>
      <c r="HX227" s="160"/>
      <c r="HY227" s="160"/>
      <c r="HZ227" s="160"/>
      <c r="IA227" s="160"/>
      <c r="IB227" s="160"/>
      <c r="IC227" s="160"/>
      <c r="ID227" s="160"/>
      <c r="IE227" s="160"/>
      <c r="IF227" s="160"/>
      <c r="IG227" s="160"/>
      <c r="IH227" s="160"/>
      <c r="II227" s="160"/>
      <c r="IJ227" s="160"/>
      <c r="IK227" s="160"/>
      <c r="IL227" s="160"/>
      <c r="IM227" s="160"/>
      <c r="IN227" s="160"/>
      <c r="IO227" s="160"/>
      <c r="IP227" s="160"/>
      <c r="IQ227" s="160"/>
      <c r="IR227" s="160"/>
      <c r="IS227" s="160"/>
    </row>
    <row r="228" spans="1:253" s="157" customFormat="1" ht="13.5" customHeight="1">
      <c r="A228" s="138">
        <v>2081199</v>
      </c>
      <c r="B228" s="179" t="s">
        <v>203</v>
      </c>
      <c r="C228" s="174">
        <f>VLOOKUP(A228,'[7]一般公共预算'!$A$6:$C$384,3,FALSE)</f>
        <v>4780.74</v>
      </c>
      <c r="D228" s="174">
        <v>4045.11</v>
      </c>
      <c r="E228" s="192">
        <f t="shared" si="10"/>
        <v>118.19</v>
      </c>
      <c r="G228" s="191">
        <v>2081199</v>
      </c>
      <c r="H228" s="191" t="s">
        <v>739</v>
      </c>
      <c r="I228" s="191">
        <v>4780.7385</v>
      </c>
      <c r="J228" s="158">
        <f t="shared" si="12"/>
        <v>0</v>
      </c>
      <c r="HA228" s="160"/>
      <c r="HB228" s="160"/>
      <c r="HC228" s="160"/>
      <c r="HD228" s="160"/>
      <c r="HE228" s="160"/>
      <c r="HF228" s="160"/>
      <c r="HG228" s="160"/>
      <c r="HH228" s="160"/>
      <c r="HI228" s="160"/>
      <c r="HJ228" s="160"/>
      <c r="HK228" s="160"/>
      <c r="HL228" s="160"/>
      <c r="HM228" s="160"/>
      <c r="HN228" s="160"/>
      <c r="HO228" s="160"/>
      <c r="HP228" s="160"/>
      <c r="HQ228" s="160"/>
      <c r="HR228" s="160"/>
      <c r="HS228" s="160"/>
      <c r="HT228" s="160"/>
      <c r="HU228" s="160"/>
      <c r="HV228" s="160"/>
      <c r="HW228" s="160"/>
      <c r="HX228" s="160"/>
      <c r="HY228" s="160"/>
      <c r="HZ228" s="160"/>
      <c r="IA228" s="160"/>
      <c r="IB228" s="160"/>
      <c r="IC228" s="160"/>
      <c r="ID228" s="160"/>
      <c r="IE228" s="160"/>
      <c r="IF228" s="160"/>
      <c r="IG228" s="160"/>
      <c r="IH228" s="160"/>
      <c r="II228" s="160"/>
      <c r="IJ228" s="160"/>
      <c r="IK228" s="160"/>
      <c r="IL228" s="160"/>
      <c r="IM228" s="160"/>
      <c r="IN228" s="160"/>
      <c r="IO228" s="160"/>
      <c r="IP228" s="160"/>
      <c r="IQ228" s="160"/>
      <c r="IR228" s="160"/>
      <c r="IS228" s="160"/>
    </row>
    <row r="229" spans="1:253" s="157" customFormat="1" ht="13.5" customHeight="1">
      <c r="A229" s="138">
        <v>20816</v>
      </c>
      <c r="B229" s="173" t="s">
        <v>204</v>
      </c>
      <c r="C229" s="174">
        <f>VLOOKUP(A229,'[7]一般公共预算'!$A$6:$C$384,3,FALSE)</f>
        <v>296.92</v>
      </c>
      <c r="D229" s="174">
        <v>242.6</v>
      </c>
      <c r="E229" s="192">
        <f t="shared" si="10"/>
        <v>122.39</v>
      </c>
      <c r="G229" s="191">
        <v>20816</v>
      </c>
      <c r="H229" s="191" t="s">
        <v>740</v>
      </c>
      <c r="I229" s="191">
        <v>296.9225</v>
      </c>
      <c r="J229" s="158">
        <f t="shared" si="12"/>
        <v>0</v>
      </c>
      <c r="HA229" s="160"/>
      <c r="HB229" s="160"/>
      <c r="HC229" s="160"/>
      <c r="HD229" s="160"/>
      <c r="HE229" s="160"/>
      <c r="HF229" s="160"/>
      <c r="HG229" s="160"/>
      <c r="HH229" s="160"/>
      <c r="HI229" s="160"/>
      <c r="HJ229" s="160"/>
      <c r="HK229" s="160"/>
      <c r="HL229" s="160"/>
      <c r="HM229" s="160"/>
      <c r="HN229" s="160"/>
      <c r="HO229" s="160"/>
      <c r="HP229" s="160"/>
      <c r="HQ229" s="160"/>
      <c r="HR229" s="160"/>
      <c r="HS229" s="160"/>
      <c r="HT229" s="160"/>
      <c r="HU229" s="160"/>
      <c r="HV229" s="160"/>
      <c r="HW229" s="160"/>
      <c r="HX229" s="160"/>
      <c r="HY229" s="160"/>
      <c r="HZ229" s="160"/>
      <c r="IA229" s="160"/>
      <c r="IB229" s="160"/>
      <c r="IC229" s="160"/>
      <c r="ID229" s="160"/>
      <c r="IE229" s="160"/>
      <c r="IF229" s="160"/>
      <c r="IG229" s="160"/>
      <c r="IH229" s="160"/>
      <c r="II229" s="160"/>
      <c r="IJ229" s="160"/>
      <c r="IK229" s="160"/>
      <c r="IL229" s="160"/>
      <c r="IM229" s="160"/>
      <c r="IN229" s="160"/>
      <c r="IO229" s="160"/>
      <c r="IP229" s="160"/>
      <c r="IQ229" s="160"/>
      <c r="IR229" s="160"/>
      <c r="IS229" s="160"/>
    </row>
    <row r="230" spans="1:253" s="157" customFormat="1" ht="13.5" customHeight="1">
      <c r="A230" s="138">
        <v>2081601</v>
      </c>
      <c r="B230" s="173" t="s">
        <v>39</v>
      </c>
      <c r="C230" s="174">
        <f>VLOOKUP(A230,'[7]一般公共预算'!$A$6:$C$384,3,FALSE)</f>
        <v>158.92</v>
      </c>
      <c r="D230" s="174">
        <v>152.72</v>
      </c>
      <c r="E230" s="192">
        <f t="shared" si="10"/>
        <v>104.06</v>
      </c>
      <c r="G230" s="191">
        <v>2081601</v>
      </c>
      <c r="H230" s="191" t="s">
        <v>591</v>
      </c>
      <c r="I230" s="191">
        <v>158.9225</v>
      </c>
      <c r="J230" s="158">
        <f t="shared" si="12"/>
        <v>0</v>
      </c>
      <c r="HA230" s="160"/>
      <c r="HB230" s="160"/>
      <c r="HC230" s="160"/>
      <c r="HD230" s="160"/>
      <c r="HE230" s="160"/>
      <c r="HF230" s="160"/>
      <c r="HG230" s="160"/>
      <c r="HH230" s="160"/>
      <c r="HI230" s="160"/>
      <c r="HJ230" s="160"/>
      <c r="HK230" s="160"/>
      <c r="HL230" s="160"/>
      <c r="HM230" s="160"/>
      <c r="HN230" s="160"/>
      <c r="HO230" s="160"/>
      <c r="HP230" s="160"/>
      <c r="HQ230" s="160"/>
      <c r="HR230" s="160"/>
      <c r="HS230" s="160"/>
      <c r="HT230" s="160"/>
      <c r="HU230" s="160"/>
      <c r="HV230" s="160"/>
      <c r="HW230" s="160"/>
      <c r="HX230" s="160"/>
      <c r="HY230" s="160"/>
      <c r="HZ230" s="160"/>
      <c r="IA230" s="160"/>
      <c r="IB230" s="160"/>
      <c r="IC230" s="160"/>
      <c r="ID230" s="160"/>
      <c r="IE230" s="160"/>
      <c r="IF230" s="160"/>
      <c r="IG230" s="160"/>
      <c r="IH230" s="160"/>
      <c r="II230" s="160"/>
      <c r="IJ230" s="160"/>
      <c r="IK230" s="160"/>
      <c r="IL230" s="160"/>
      <c r="IM230" s="160"/>
      <c r="IN230" s="160"/>
      <c r="IO230" s="160"/>
      <c r="IP230" s="160"/>
      <c r="IQ230" s="160"/>
      <c r="IR230" s="160"/>
      <c r="IS230" s="160"/>
    </row>
    <row r="231" spans="1:253" s="157" customFormat="1" ht="13.5" customHeight="1">
      <c r="A231" s="138">
        <v>2081602</v>
      </c>
      <c r="B231" s="173" t="s">
        <v>741</v>
      </c>
      <c r="C231" s="174">
        <f>VLOOKUP(A231,'[7]一般公共预算'!$A$6:$C$384,3,FALSE)</f>
        <v>22</v>
      </c>
      <c r="D231" s="174"/>
      <c r="E231" s="192">
        <f t="shared" si="10"/>
      </c>
      <c r="G231" s="191">
        <v>2081602</v>
      </c>
      <c r="H231" s="191" t="s">
        <v>592</v>
      </c>
      <c r="I231" s="191">
        <v>22</v>
      </c>
      <c r="J231" s="158">
        <f t="shared" si="12"/>
        <v>0</v>
      </c>
      <c r="HA231" s="160"/>
      <c r="HB231" s="160"/>
      <c r="HC231" s="160"/>
      <c r="HD231" s="160"/>
      <c r="HE231" s="160"/>
      <c r="HF231" s="160"/>
      <c r="HG231" s="160"/>
      <c r="HH231" s="160"/>
      <c r="HI231" s="160"/>
      <c r="HJ231" s="160"/>
      <c r="HK231" s="160"/>
      <c r="HL231" s="160"/>
      <c r="HM231" s="160"/>
      <c r="HN231" s="160"/>
      <c r="HO231" s="160"/>
      <c r="HP231" s="160"/>
      <c r="HQ231" s="160"/>
      <c r="HR231" s="160"/>
      <c r="HS231" s="160"/>
      <c r="HT231" s="160"/>
      <c r="HU231" s="160"/>
      <c r="HV231" s="160"/>
      <c r="HW231" s="160"/>
      <c r="HX231" s="160"/>
      <c r="HY231" s="160"/>
      <c r="HZ231" s="160"/>
      <c r="IA231" s="160"/>
      <c r="IB231" s="160"/>
      <c r="IC231" s="160"/>
      <c r="ID231" s="160"/>
      <c r="IE231" s="160"/>
      <c r="IF231" s="160"/>
      <c r="IG231" s="160"/>
      <c r="IH231" s="160"/>
      <c r="II231" s="160"/>
      <c r="IJ231" s="160"/>
      <c r="IK231" s="160"/>
      <c r="IL231" s="160"/>
      <c r="IM231" s="160"/>
      <c r="IN231" s="160"/>
      <c r="IO231" s="160"/>
      <c r="IP231" s="160"/>
      <c r="IQ231" s="160"/>
      <c r="IR231" s="160"/>
      <c r="IS231" s="160"/>
    </row>
    <row r="232" spans="1:253" s="157" customFormat="1" ht="13.5" customHeight="1">
      <c r="A232" s="138">
        <v>2081699</v>
      </c>
      <c r="B232" s="173" t="s">
        <v>205</v>
      </c>
      <c r="C232" s="174">
        <f>VLOOKUP(A232,'[7]一般公共预算'!$A$6:$C$384,3,FALSE)</f>
        <v>116</v>
      </c>
      <c r="D232" s="174">
        <v>89.87</v>
      </c>
      <c r="E232" s="192">
        <f t="shared" si="10"/>
        <v>129.08</v>
      </c>
      <c r="G232" s="191">
        <v>2081699</v>
      </c>
      <c r="H232" s="191" t="s">
        <v>742</v>
      </c>
      <c r="I232" s="191">
        <v>116</v>
      </c>
      <c r="J232" s="158">
        <f t="shared" si="12"/>
        <v>0</v>
      </c>
      <c r="HA232" s="160"/>
      <c r="HB232" s="160"/>
      <c r="HC232" s="160"/>
      <c r="HD232" s="160"/>
      <c r="HE232" s="160"/>
      <c r="HF232" s="160"/>
      <c r="HG232" s="160"/>
      <c r="HH232" s="160"/>
      <c r="HI232" s="160"/>
      <c r="HJ232" s="160"/>
      <c r="HK232" s="160"/>
      <c r="HL232" s="160"/>
      <c r="HM232" s="160"/>
      <c r="HN232" s="160"/>
      <c r="HO232" s="160"/>
      <c r="HP232" s="160"/>
      <c r="HQ232" s="160"/>
      <c r="HR232" s="160"/>
      <c r="HS232" s="160"/>
      <c r="HT232" s="160"/>
      <c r="HU232" s="160"/>
      <c r="HV232" s="160"/>
      <c r="HW232" s="160"/>
      <c r="HX232" s="160"/>
      <c r="HY232" s="160"/>
      <c r="HZ232" s="160"/>
      <c r="IA232" s="160"/>
      <c r="IB232" s="160"/>
      <c r="IC232" s="160"/>
      <c r="ID232" s="160"/>
      <c r="IE232" s="160"/>
      <c r="IF232" s="160"/>
      <c r="IG232" s="160"/>
      <c r="IH232" s="160"/>
      <c r="II232" s="160"/>
      <c r="IJ232" s="160"/>
      <c r="IK232" s="160"/>
      <c r="IL232" s="160"/>
      <c r="IM232" s="160"/>
      <c r="IN232" s="160"/>
      <c r="IO232" s="160"/>
      <c r="IP232" s="160"/>
      <c r="IQ232" s="160"/>
      <c r="IR232" s="160"/>
      <c r="IS232" s="160"/>
    </row>
    <row r="233" spans="1:253" s="157" customFormat="1" ht="13.5" customHeight="1">
      <c r="A233" s="138">
        <v>20819</v>
      </c>
      <c r="B233" s="173" t="s">
        <v>206</v>
      </c>
      <c r="C233" s="174">
        <f>VLOOKUP(A233,'[7]一般公共预算'!$A$6:$C$384,3,FALSE)</f>
        <v>6213.6</v>
      </c>
      <c r="D233" s="174">
        <v>4983.75</v>
      </c>
      <c r="E233" s="192">
        <f t="shared" si="10"/>
        <v>124.68</v>
      </c>
      <c r="G233" s="191">
        <v>20819</v>
      </c>
      <c r="H233" s="191" t="s">
        <v>743</v>
      </c>
      <c r="I233" s="191">
        <v>6213.6</v>
      </c>
      <c r="J233" s="158">
        <f t="shared" si="12"/>
        <v>0</v>
      </c>
      <c r="HA233" s="160"/>
      <c r="HB233" s="160"/>
      <c r="HC233" s="160"/>
      <c r="HD233" s="160"/>
      <c r="HE233" s="160"/>
      <c r="HF233" s="160"/>
      <c r="HG233" s="160"/>
      <c r="HH233" s="160"/>
      <c r="HI233" s="160"/>
      <c r="HJ233" s="160"/>
      <c r="HK233" s="160"/>
      <c r="HL233" s="160"/>
      <c r="HM233" s="160"/>
      <c r="HN233" s="160"/>
      <c r="HO233" s="160"/>
      <c r="HP233" s="160"/>
      <c r="HQ233" s="160"/>
      <c r="HR233" s="160"/>
      <c r="HS233" s="160"/>
      <c r="HT233" s="160"/>
      <c r="HU233" s="160"/>
      <c r="HV233" s="160"/>
      <c r="HW233" s="160"/>
      <c r="HX233" s="160"/>
      <c r="HY233" s="160"/>
      <c r="HZ233" s="160"/>
      <c r="IA233" s="160"/>
      <c r="IB233" s="160"/>
      <c r="IC233" s="160"/>
      <c r="ID233" s="160"/>
      <c r="IE233" s="160"/>
      <c r="IF233" s="160"/>
      <c r="IG233" s="160"/>
      <c r="IH233" s="160"/>
      <c r="II233" s="160"/>
      <c r="IJ233" s="160"/>
      <c r="IK233" s="160"/>
      <c r="IL233" s="160"/>
      <c r="IM233" s="160"/>
      <c r="IN233" s="160"/>
      <c r="IO233" s="160"/>
      <c r="IP233" s="160"/>
      <c r="IQ233" s="160"/>
      <c r="IR233" s="160"/>
      <c r="IS233" s="160"/>
    </row>
    <row r="234" spans="1:253" s="157" customFormat="1" ht="13.5" customHeight="1">
      <c r="A234" s="138">
        <v>2081901</v>
      </c>
      <c r="B234" s="173" t="s">
        <v>207</v>
      </c>
      <c r="C234" s="174">
        <f>VLOOKUP(A234,'[7]一般公共预算'!$A$6:$C$384,3,FALSE)</f>
        <v>3031.6</v>
      </c>
      <c r="D234" s="174">
        <v>2606.38</v>
      </c>
      <c r="E234" s="192">
        <f t="shared" si="10"/>
        <v>116.31</v>
      </c>
      <c r="G234" s="191">
        <v>2081901</v>
      </c>
      <c r="H234" s="191" t="s">
        <v>744</v>
      </c>
      <c r="I234" s="191">
        <v>3031.6</v>
      </c>
      <c r="J234" s="158">
        <f t="shared" si="12"/>
        <v>0</v>
      </c>
      <c r="HA234" s="160"/>
      <c r="HB234" s="160"/>
      <c r="HC234" s="160"/>
      <c r="HD234" s="160"/>
      <c r="HE234" s="160"/>
      <c r="HF234" s="160"/>
      <c r="HG234" s="160"/>
      <c r="HH234" s="160"/>
      <c r="HI234" s="160"/>
      <c r="HJ234" s="160"/>
      <c r="HK234" s="160"/>
      <c r="HL234" s="160"/>
      <c r="HM234" s="160"/>
      <c r="HN234" s="160"/>
      <c r="HO234" s="160"/>
      <c r="HP234" s="160"/>
      <c r="HQ234" s="160"/>
      <c r="HR234" s="160"/>
      <c r="HS234" s="160"/>
      <c r="HT234" s="160"/>
      <c r="HU234" s="160"/>
      <c r="HV234" s="160"/>
      <c r="HW234" s="160"/>
      <c r="HX234" s="160"/>
      <c r="HY234" s="160"/>
      <c r="HZ234" s="160"/>
      <c r="IA234" s="160"/>
      <c r="IB234" s="160"/>
      <c r="IC234" s="160"/>
      <c r="ID234" s="160"/>
      <c r="IE234" s="160"/>
      <c r="IF234" s="160"/>
      <c r="IG234" s="160"/>
      <c r="IH234" s="160"/>
      <c r="II234" s="160"/>
      <c r="IJ234" s="160"/>
      <c r="IK234" s="160"/>
      <c r="IL234" s="160"/>
      <c r="IM234" s="160"/>
      <c r="IN234" s="160"/>
      <c r="IO234" s="160"/>
      <c r="IP234" s="160"/>
      <c r="IQ234" s="160"/>
      <c r="IR234" s="160"/>
      <c r="IS234" s="160"/>
    </row>
    <row r="235" spans="1:253" s="157" customFormat="1" ht="13.5" customHeight="1">
      <c r="A235" s="138">
        <v>2081902</v>
      </c>
      <c r="B235" s="173" t="s">
        <v>208</v>
      </c>
      <c r="C235" s="174">
        <f>VLOOKUP(A235,'[7]一般公共预算'!$A$6:$C$384,3,FALSE)</f>
        <v>3182</v>
      </c>
      <c r="D235" s="174">
        <v>2377.36</v>
      </c>
      <c r="E235" s="192">
        <f t="shared" si="10"/>
        <v>133.85</v>
      </c>
      <c r="G235" s="191">
        <v>2081902</v>
      </c>
      <c r="H235" s="191" t="s">
        <v>745</v>
      </c>
      <c r="I235" s="191">
        <v>3182</v>
      </c>
      <c r="J235" s="158">
        <f t="shared" si="12"/>
        <v>0</v>
      </c>
      <c r="HA235" s="160"/>
      <c r="HB235" s="160"/>
      <c r="HC235" s="160"/>
      <c r="HD235" s="160"/>
      <c r="HE235" s="160"/>
      <c r="HF235" s="160"/>
      <c r="HG235" s="160"/>
      <c r="HH235" s="160"/>
      <c r="HI235" s="160"/>
      <c r="HJ235" s="160"/>
      <c r="HK235" s="160"/>
      <c r="HL235" s="160"/>
      <c r="HM235" s="160"/>
      <c r="HN235" s="160"/>
      <c r="HO235" s="160"/>
      <c r="HP235" s="160"/>
      <c r="HQ235" s="160"/>
      <c r="HR235" s="160"/>
      <c r="HS235" s="160"/>
      <c r="HT235" s="160"/>
      <c r="HU235" s="160"/>
      <c r="HV235" s="160"/>
      <c r="HW235" s="160"/>
      <c r="HX235" s="160"/>
      <c r="HY235" s="160"/>
      <c r="HZ235" s="160"/>
      <c r="IA235" s="160"/>
      <c r="IB235" s="160"/>
      <c r="IC235" s="160"/>
      <c r="ID235" s="160"/>
      <c r="IE235" s="160"/>
      <c r="IF235" s="160"/>
      <c r="IG235" s="160"/>
      <c r="IH235" s="160"/>
      <c r="II235" s="160"/>
      <c r="IJ235" s="160"/>
      <c r="IK235" s="160"/>
      <c r="IL235" s="160"/>
      <c r="IM235" s="160"/>
      <c r="IN235" s="160"/>
      <c r="IO235" s="160"/>
      <c r="IP235" s="160"/>
      <c r="IQ235" s="160"/>
      <c r="IR235" s="160"/>
      <c r="IS235" s="160"/>
    </row>
    <row r="236" spans="1:253" s="157" customFormat="1" ht="13.5" customHeight="1">
      <c r="A236" s="138">
        <v>20820</v>
      </c>
      <c r="B236" s="173" t="s">
        <v>209</v>
      </c>
      <c r="C236" s="174">
        <f>VLOOKUP(A236,'[7]一般公共预算'!$A$6:$C$384,3,FALSE)</f>
        <v>350</v>
      </c>
      <c r="D236" s="174">
        <v>382.7</v>
      </c>
      <c r="E236" s="192">
        <f t="shared" si="10"/>
        <v>91.46</v>
      </c>
      <c r="G236" s="191">
        <v>20820</v>
      </c>
      <c r="H236" s="191" t="s">
        <v>746</v>
      </c>
      <c r="I236" s="191">
        <v>350</v>
      </c>
      <c r="J236" s="158">
        <f t="shared" si="12"/>
        <v>0</v>
      </c>
      <c r="HA236" s="160"/>
      <c r="HB236" s="160"/>
      <c r="HC236" s="160"/>
      <c r="HD236" s="160"/>
      <c r="HE236" s="160"/>
      <c r="HF236" s="160"/>
      <c r="HG236" s="160"/>
      <c r="HH236" s="160"/>
      <c r="HI236" s="160"/>
      <c r="HJ236" s="160"/>
      <c r="HK236" s="160"/>
      <c r="HL236" s="160"/>
      <c r="HM236" s="160"/>
      <c r="HN236" s="160"/>
      <c r="HO236" s="160"/>
      <c r="HP236" s="160"/>
      <c r="HQ236" s="160"/>
      <c r="HR236" s="160"/>
      <c r="HS236" s="160"/>
      <c r="HT236" s="160"/>
      <c r="HU236" s="160"/>
      <c r="HV236" s="160"/>
      <c r="HW236" s="160"/>
      <c r="HX236" s="160"/>
      <c r="HY236" s="160"/>
      <c r="HZ236" s="160"/>
      <c r="IA236" s="160"/>
      <c r="IB236" s="160"/>
      <c r="IC236" s="160"/>
      <c r="ID236" s="160"/>
      <c r="IE236" s="160"/>
      <c r="IF236" s="160"/>
      <c r="IG236" s="160"/>
      <c r="IH236" s="160"/>
      <c r="II236" s="160"/>
      <c r="IJ236" s="160"/>
      <c r="IK236" s="160"/>
      <c r="IL236" s="160"/>
      <c r="IM236" s="160"/>
      <c r="IN236" s="160"/>
      <c r="IO236" s="160"/>
      <c r="IP236" s="160"/>
      <c r="IQ236" s="160"/>
      <c r="IR236" s="160"/>
      <c r="IS236" s="160"/>
    </row>
    <row r="237" spans="1:253" s="157" customFormat="1" ht="13.5" customHeight="1">
      <c r="A237" s="138">
        <v>2082001</v>
      </c>
      <c r="B237" s="173" t="s">
        <v>210</v>
      </c>
      <c r="C237" s="174">
        <f>VLOOKUP(A237,'[7]一般公共预算'!$A$6:$C$384,3,FALSE)</f>
        <v>350</v>
      </c>
      <c r="D237" s="174">
        <v>375.73</v>
      </c>
      <c r="E237" s="192">
        <f t="shared" si="10"/>
        <v>93.15</v>
      </c>
      <c r="G237" s="191">
        <v>2082001</v>
      </c>
      <c r="H237" s="191" t="s">
        <v>747</v>
      </c>
      <c r="I237" s="191">
        <v>350</v>
      </c>
      <c r="J237" s="158">
        <f t="shared" si="12"/>
        <v>0</v>
      </c>
      <c r="HA237" s="160"/>
      <c r="HB237" s="160"/>
      <c r="HC237" s="160"/>
      <c r="HD237" s="160"/>
      <c r="HE237" s="160"/>
      <c r="HF237" s="160"/>
      <c r="HG237" s="160"/>
      <c r="HH237" s="160"/>
      <c r="HI237" s="160"/>
      <c r="HJ237" s="160"/>
      <c r="HK237" s="160"/>
      <c r="HL237" s="160"/>
      <c r="HM237" s="160"/>
      <c r="HN237" s="160"/>
      <c r="HO237" s="160"/>
      <c r="HP237" s="160"/>
      <c r="HQ237" s="160"/>
      <c r="HR237" s="160"/>
      <c r="HS237" s="160"/>
      <c r="HT237" s="160"/>
      <c r="HU237" s="160"/>
      <c r="HV237" s="160"/>
      <c r="HW237" s="160"/>
      <c r="HX237" s="160"/>
      <c r="HY237" s="160"/>
      <c r="HZ237" s="160"/>
      <c r="IA237" s="160"/>
      <c r="IB237" s="160"/>
      <c r="IC237" s="160"/>
      <c r="ID237" s="160"/>
      <c r="IE237" s="160"/>
      <c r="IF237" s="160"/>
      <c r="IG237" s="160"/>
      <c r="IH237" s="160"/>
      <c r="II237" s="160"/>
      <c r="IJ237" s="160"/>
      <c r="IK237" s="160"/>
      <c r="IL237" s="160"/>
      <c r="IM237" s="160"/>
      <c r="IN237" s="160"/>
      <c r="IO237" s="160"/>
      <c r="IP237" s="160"/>
      <c r="IQ237" s="160"/>
      <c r="IR237" s="160"/>
      <c r="IS237" s="160"/>
    </row>
    <row r="238" spans="1:253" s="157" customFormat="1" ht="13.5" customHeight="1">
      <c r="A238" s="138">
        <v>2082002</v>
      </c>
      <c r="B238" s="173" t="s">
        <v>211</v>
      </c>
      <c r="C238" s="174"/>
      <c r="D238" s="174">
        <v>6.97</v>
      </c>
      <c r="E238" s="192">
        <f t="shared" si="10"/>
        <v>0</v>
      </c>
      <c r="G238" s="191"/>
      <c r="H238" s="191"/>
      <c r="I238" s="191"/>
      <c r="J238" s="158">
        <f t="shared" si="12"/>
        <v>2082002</v>
      </c>
      <c r="HA238" s="160"/>
      <c r="HB238" s="160"/>
      <c r="HC238" s="160"/>
      <c r="HD238" s="160"/>
      <c r="HE238" s="160"/>
      <c r="HF238" s="160"/>
      <c r="HG238" s="160"/>
      <c r="HH238" s="160"/>
      <c r="HI238" s="160"/>
      <c r="HJ238" s="160"/>
      <c r="HK238" s="160"/>
      <c r="HL238" s="160"/>
      <c r="HM238" s="160"/>
      <c r="HN238" s="160"/>
      <c r="HO238" s="160"/>
      <c r="HP238" s="160"/>
      <c r="HQ238" s="160"/>
      <c r="HR238" s="160"/>
      <c r="HS238" s="160"/>
      <c r="HT238" s="160"/>
      <c r="HU238" s="160"/>
      <c r="HV238" s="160"/>
      <c r="HW238" s="160"/>
      <c r="HX238" s="160"/>
      <c r="HY238" s="160"/>
      <c r="HZ238" s="160"/>
      <c r="IA238" s="160"/>
      <c r="IB238" s="160"/>
      <c r="IC238" s="160"/>
      <c r="ID238" s="160"/>
      <c r="IE238" s="160"/>
      <c r="IF238" s="160"/>
      <c r="IG238" s="160"/>
      <c r="IH238" s="160"/>
      <c r="II238" s="160"/>
      <c r="IJ238" s="160"/>
      <c r="IK238" s="160"/>
      <c r="IL238" s="160"/>
      <c r="IM238" s="160"/>
      <c r="IN238" s="160"/>
      <c r="IO238" s="160"/>
      <c r="IP238" s="160"/>
      <c r="IQ238" s="160"/>
      <c r="IR238" s="160"/>
      <c r="IS238" s="160"/>
    </row>
    <row r="239" spans="1:253" s="157" customFormat="1" ht="13.5" customHeight="1">
      <c r="A239" s="138">
        <v>20821</v>
      </c>
      <c r="B239" s="173" t="s">
        <v>212</v>
      </c>
      <c r="C239" s="174">
        <f>VLOOKUP(A239,'[7]一般公共预算'!$A$6:$C$384,3,FALSE)</f>
        <v>44</v>
      </c>
      <c r="D239" s="174">
        <v>26.86</v>
      </c>
      <c r="E239" s="192">
        <f t="shared" si="10"/>
        <v>163.81</v>
      </c>
      <c r="G239" s="191">
        <v>20821</v>
      </c>
      <c r="H239" s="191" t="s">
        <v>748</v>
      </c>
      <c r="I239" s="191">
        <v>44</v>
      </c>
      <c r="J239" s="158">
        <f t="shared" si="12"/>
        <v>0</v>
      </c>
      <c r="HA239" s="160"/>
      <c r="HB239" s="160"/>
      <c r="HC239" s="160"/>
      <c r="HD239" s="160"/>
      <c r="HE239" s="160"/>
      <c r="HF239" s="160"/>
      <c r="HG239" s="160"/>
      <c r="HH239" s="160"/>
      <c r="HI239" s="160"/>
      <c r="HJ239" s="160"/>
      <c r="HK239" s="160"/>
      <c r="HL239" s="160"/>
      <c r="HM239" s="160"/>
      <c r="HN239" s="160"/>
      <c r="HO239" s="160"/>
      <c r="HP239" s="160"/>
      <c r="HQ239" s="160"/>
      <c r="HR239" s="160"/>
      <c r="HS239" s="160"/>
      <c r="HT239" s="160"/>
      <c r="HU239" s="160"/>
      <c r="HV239" s="160"/>
      <c r="HW239" s="160"/>
      <c r="HX239" s="160"/>
      <c r="HY239" s="160"/>
      <c r="HZ239" s="160"/>
      <c r="IA239" s="160"/>
      <c r="IB239" s="160"/>
      <c r="IC239" s="160"/>
      <c r="ID239" s="160"/>
      <c r="IE239" s="160"/>
      <c r="IF239" s="160"/>
      <c r="IG239" s="160"/>
      <c r="IH239" s="160"/>
      <c r="II239" s="160"/>
      <c r="IJ239" s="160"/>
      <c r="IK239" s="160"/>
      <c r="IL239" s="160"/>
      <c r="IM239" s="160"/>
      <c r="IN239" s="160"/>
      <c r="IO239" s="160"/>
      <c r="IP239" s="160"/>
      <c r="IQ239" s="160"/>
      <c r="IR239" s="160"/>
      <c r="IS239" s="160"/>
    </row>
    <row r="240" spans="1:253" s="157" customFormat="1" ht="13.5" customHeight="1">
      <c r="A240" s="138">
        <v>2082101</v>
      </c>
      <c r="B240" s="173" t="s">
        <v>213</v>
      </c>
      <c r="C240" s="174">
        <f>VLOOKUP(A240,'[7]一般公共预算'!$A$6:$C$384,3,FALSE)</f>
        <v>44</v>
      </c>
      <c r="D240" s="174">
        <v>26.86</v>
      </c>
      <c r="E240" s="192">
        <f t="shared" si="10"/>
        <v>163.81</v>
      </c>
      <c r="G240" s="191">
        <v>2082101</v>
      </c>
      <c r="H240" s="191" t="s">
        <v>749</v>
      </c>
      <c r="I240" s="191">
        <v>44</v>
      </c>
      <c r="J240" s="158">
        <f t="shared" si="12"/>
        <v>0</v>
      </c>
      <c r="HA240" s="160"/>
      <c r="HB240" s="160"/>
      <c r="HC240" s="160"/>
      <c r="HD240" s="160"/>
      <c r="HE240" s="160"/>
      <c r="HF240" s="160"/>
      <c r="HG240" s="160"/>
      <c r="HH240" s="160"/>
      <c r="HI240" s="160"/>
      <c r="HJ240" s="160"/>
      <c r="HK240" s="160"/>
      <c r="HL240" s="160"/>
      <c r="HM240" s="160"/>
      <c r="HN240" s="160"/>
      <c r="HO240" s="160"/>
      <c r="HP240" s="160"/>
      <c r="HQ240" s="160"/>
      <c r="HR240" s="160"/>
      <c r="HS240" s="160"/>
      <c r="HT240" s="160"/>
      <c r="HU240" s="160"/>
      <c r="HV240" s="160"/>
      <c r="HW240" s="160"/>
      <c r="HX240" s="160"/>
      <c r="HY240" s="160"/>
      <c r="HZ240" s="160"/>
      <c r="IA240" s="160"/>
      <c r="IB240" s="160"/>
      <c r="IC240" s="160"/>
      <c r="ID240" s="160"/>
      <c r="IE240" s="160"/>
      <c r="IF240" s="160"/>
      <c r="IG240" s="160"/>
      <c r="IH240" s="160"/>
      <c r="II240" s="160"/>
      <c r="IJ240" s="160"/>
      <c r="IK240" s="160"/>
      <c r="IL240" s="160"/>
      <c r="IM240" s="160"/>
      <c r="IN240" s="160"/>
      <c r="IO240" s="160"/>
      <c r="IP240" s="160"/>
      <c r="IQ240" s="160"/>
      <c r="IR240" s="160"/>
      <c r="IS240" s="160"/>
    </row>
    <row r="241" spans="1:253" s="157" customFormat="1" ht="13.5" customHeight="1">
      <c r="A241" s="138">
        <v>20825</v>
      </c>
      <c r="B241" s="173" t="s">
        <v>214</v>
      </c>
      <c r="C241" s="174">
        <f>VLOOKUP(A241,'[7]一般公共预算'!$A$6:$C$384,3,FALSE)</f>
        <v>634.4</v>
      </c>
      <c r="D241" s="174">
        <v>1197.18</v>
      </c>
      <c r="E241" s="192">
        <f t="shared" si="10"/>
        <v>52.99</v>
      </c>
      <c r="G241" s="191">
        <v>20825</v>
      </c>
      <c r="H241" s="191" t="s">
        <v>750</v>
      </c>
      <c r="I241" s="191">
        <v>634.3987</v>
      </c>
      <c r="J241" s="158">
        <f aca="true" t="shared" si="13" ref="J241:J261">A241-G241</f>
        <v>0</v>
      </c>
      <c r="HA241" s="160"/>
      <c r="HB241" s="160"/>
      <c r="HC241" s="160"/>
      <c r="HD241" s="160"/>
      <c r="HE241" s="160"/>
      <c r="HF241" s="160"/>
      <c r="HG241" s="160"/>
      <c r="HH241" s="160"/>
      <c r="HI241" s="160"/>
      <c r="HJ241" s="160"/>
      <c r="HK241" s="160"/>
      <c r="HL241" s="160"/>
      <c r="HM241" s="160"/>
      <c r="HN241" s="160"/>
      <c r="HO241" s="160"/>
      <c r="HP241" s="160"/>
      <c r="HQ241" s="160"/>
      <c r="HR241" s="160"/>
      <c r="HS241" s="160"/>
      <c r="HT241" s="160"/>
      <c r="HU241" s="160"/>
      <c r="HV241" s="160"/>
      <c r="HW241" s="160"/>
      <c r="HX241" s="160"/>
      <c r="HY241" s="160"/>
      <c r="HZ241" s="160"/>
      <c r="IA241" s="160"/>
      <c r="IB241" s="160"/>
      <c r="IC241" s="160"/>
      <c r="ID241" s="160"/>
      <c r="IE241" s="160"/>
      <c r="IF241" s="160"/>
      <c r="IG241" s="160"/>
      <c r="IH241" s="160"/>
      <c r="II241" s="160"/>
      <c r="IJ241" s="160"/>
      <c r="IK241" s="160"/>
      <c r="IL241" s="160"/>
      <c r="IM241" s="160"/>
      <c r="IN241" s="160"/>
      <c r="IO241" s="160"/>
      <c r="IP241" s="160"/>
      <c r="IQ241" s="160"/>
      <c r="IR241" s="160"/>
      <c r="IS241" s="160"/>
    </row>
    <row r="242" spans="1:10" s="158" customFormat="1" ht="13.5" customHeight="1">
      <c r="A242" s="138">
        <v>2082501</v>
      </c>
      <c r="B242" s="173" t="s">
        <v>215</v>
      </c>
      <c r="C242" s="174">
        <f>VLOOKUP(A242,'[7]一般公共预算'!$A$6:$C$384,3,FALSE)</f>
        <v>634.4</v>
      </c>
      <c r="D242" s="174">
        <v>1027.34</v>
      </c>
      <c r="E242" s="192">
        <f t="shared" si="10"/>
        <v>61.75</v>
      </c>
      <c r="G242" s="191">
        <v>2082501</v>
      </c>
      <c r="H242" s="191" t="s">
        <v>751</v>
      </c>
      <c r="I242" s="191">
        <v>634.3987</v>
      </c>
      <c r="J242" s="158">
        <f t="shared" si="13"/>
        <v>0</v>
      </c>
    </row>
    <row r="243" spans="1:10" s="158" customFormat="1" ht="13.5" customHeight="1">
      <c r="A243" s="138">
        <v>2082502</v>
      </c>
      <c r="B243" s="173" t="s">
        <v>216</v>
      </c>
      <c r="C243" s="174"/>
      <c r="D243" s="174">
        <v>169.84</v>
      </c>
      <c r="E243" s="192">
        <f t="shared" si="10"/>
        <v>0</v>
      </c>
      <c r="G243" s="191"/>
      <c r="H243" s="191"/>
      <c r="I243" s="191"/>
      <c r="J243" s="158">
        <f t="shared" si="13"/>
        <v>2082502</v>
      </c>
    </row>
    <row r="244" spans="1:10" s="158" customFormat="1" ht="13.5" customHeight="1">
      <c r="A244" s="138">
        <v>20826</v>
      </c>
      <c r="B244" s="173" t="s">
        <v>217</v>
      </c>
      <c r="C244" s="174">
        <f>VLOOKUP(A244,'[7]一般公共预算'!$A$6:$C$384,3,FALSE)</f>
        <v>19100</v>
      </c>
      <c r="D244" s="174">
        <v>12303.71</v>
      </c>
      <c r="E244" s="192">
        <f t="shared" si="10"/>
        <v>155.24</v>
      </c>
      <c r="G244" s="191">
        <v>20826</v>
      </c>
      <c r="H244" s="191" t="s">
        <v>752</v>
      </c>
      <c r="I244" s="191">
        <v>19100</v>
      </c>
      <c r="J244" s="158">
        <f t="shared" si="13"/>
        <v>0</v>
      </c>
    </row>
    <row r="245" spans="1:253" s="157" customFormat="1" ht="13.5" customHeight="1">
      <c r="A245" s="138">
        <v>2082602</v>
      </c>
      <c r="B245" s="173" t="s">
        <v>218</v>
      </c>
      <c r="C245" s="174">
        <f>VLOOKUP(A245,'[7]一般公共预算'!$A$6:$C$384,3,FALSE)</f>
        <v>19100</v>
      </c>
      <c r="D245" s="174">
        <v>12303.71</v>
      </c>
      <c r="E245" s="192">
        <f t="shared" si="10"/>
        <v>155.24</v>
      </c>
      <c r="G245" s="191">
        <v>2082602</v>
      </c>
      <c r="H245" s="191" t="s">
        <v>753</v>
      </c>
      <c r="I245" s="191">
        <v>19100</v>
      </c>
      <c r="J245" s="158">
        <f t="shared" si="13"/>
        <v>0</v>
      </c>
      <c r="HA245" s="160"/>
      <c r="HB245" s="160"/>
      <c r="HC245" s="160"/>
      <c r="HD245" s="160"/>
      <c r="HE245" s="160"/>
      <c r="HF245" s="160"/>
      <c r="HG245" s="160"/>
      <c r="HH245" s="160"/>
      <c r="HI245" s="160"/>
      <c r="HJ245" s="160"/>
      <c r="HK245" s="160"/>
      <c r="HL245" s="160"/>
      <c r="HM245" s="160"/>
      <c r="HN245" s="160"/>
      <c r="HO245" s="160"/>
      <c r="HP245" s="160"/>
      <c r="HQ245" s="160"/>
      <c r="HR245" s="160"/>
      <c r="HS245" s="160"/>
      <c r="HT245" s="160"/>
      <c r="HU245" s="160"/>
      <c r="HV245" s="160"/>
      <c r="HW245" s="160"/>
      <c r="HX245" s="160"/>
      <c r="HY245" s="160"/>
      <c r="HZ245" s="160"/>
      <c r="IA245" s="160"/>
      <c r="IB245" s="160"/>
      <c r="IC245" s="160"/>
      <c r="ID245" s="160"/>
      <c r="IE245" s="160"/>
      <c r="IF245" s="160"/>
      <c r="IG245" s="160"/>
      <c r="IH245" s="160"/>
      <c r="II245" s="160"/>
      <c r="IJ245" s="160"/>
      <c r="IK245" s="160"/>
      <c r="IL245" s="160"/>
      <c r="IM245" s="160"/>
      <c r="IN245" s="160"/>
      <c r="IO245" s="160"/>
      <c r="IP245" s="160"/>
      <c r="IQ245" s="160"/>
      <c r="IR245" s="160"/>
      <c r="IS245" s="160"/>
    </row>
    <row r="246" spans="1:253" s="157" customFormat="1" ht="13.5" customHeight="1">
      <c r="A246" s="138">
        <v>20827</v>
      </c>
      <c r="B246" s="173" t="s">
        <v>219</v>
      </c>
      <c r="C246" s="174"/>
      <c r="D246" s="174">
        <v>11.11</v>
      </c>
      <c r="E246" s="192">
        <f t="shared" si="10"/>
        <v>0</v>
      </c>
      <c r="G246" s="191"/>
      <c r="H246" s="191"/>
      <c r="I246" s="191"/>
      <c r="J246" s="158">
        <f t="shared" si="13"/>
        <v>20827</v>
      </c>
      <c r="HA246" s="160"/>
      <c r="HB246" s="160"/>
      <c r="HC246" s="160"/>
      <c r="HD246" s="160"/>
      <c r="HE246" s="160"/>
      <c r="HF246" s="160"/>
      <c r="HG246" s="160"/>
      <c r="HH246" s="160"/>
      <c r="HI246" s="160"/>
      <c r="HJ246" s="160"/>
      <c r="HK246" s="160"/>
      <c r="HL246" s="160"/>
      <c r="HM246" s="160"/>
      <c r="HN246" s="160"/>
      <c r="HO246" s="160"/>
      <c r="HP246" s="160"/>
      <c r="HQ246" s="160"/>
      <c r="HR246" s="160"/>
      <c r="HS246" s="160"/>
      <c r="HT246" s="160"/>
      <c r="HU246" s="160"/>
      <c r="HV246" s="160"/>
      <c r="HW246" s="160"/>
      <c r="HX246" s="160"/>
      <c r="HY246" s="160"/>
      <c r="HZ246" s="160"/>
      <c r="IA246" s="160"/>
      <c r="IB246" s="160"/>
      <c r="IC246" s="160"/>
      <c r="ID246" s="160"/>
      <c r="IE246" s="160"/>
      <c r="IF246" s="160"/>
      <c r="IG246" s="160"/>
      <c r="IH246" s="160"/>
      <c r="II246" s="160"/>
      <c r="IJ246" s="160"/>
      <c r="IK246" s="160"/>
      <c r="IL246" s="160"/>
      <c r="IM246" s="160"/>
      <c r="IN246" s="160"/>
      <c r="IO246" s="160"/>
      <c r="IP246" s="160"/>
      <c r="IQ246" s="160"/>
      <c r="IR246" s="160"/>
      <c r="IS246" s="160"/>
    </row>
    <row r="247" spans="1:253" s="157" customFormat="1" ht="13.5" customHeight="1">
      <c r="A247" s="138">
        <v>2082799</v>
      </c>
      <c r="B247" s="173" t="s">
        <v>220</v>
      </c>
      <c r="C247" s="174"/>
      <c r="D247" s="174">
        <v>11.11</v>
      </c>
      <c r="E247" s="192">
        <f t="shared" si="10"/>
        <v>0</v>
      </c>
      <c r="G247" s="191"/>
      <c r="H247" s="191"/>
      <c r="I247" s="191"/>
      <c r="J247" s="158">
        <f t="shared" si="13"/>
        <v>2082799</v>
      </c>
      <c r="HA247" s="160"/>
      <c r="HB247" s="160"/>
      <c r="HC247" s="160"/>
      <c r="HD247" s="160"/>
      <c r="HE247" s="160"/>
      <c r="HF247" s="160"/>
      <c r="HG247" s="160"/>
      <c r="HH247" s="160"/>
      <c r="HI247" s="160"/>
      <c r="HJ247" s="160"/>
      <c r="HK247" s="160"/>
      <c r="HL247" s="160"/>
      <c r="HM247" s="160"/>
      <c r="HN247" s="160"/>
      <c r="HO247" s="160"/>
      <c r="HP247" s="160"/>
      <c r="HQ247" s="160"/>
      <c r="HR247" s="160"/>
      <c r="HS247" s="160"/>
      <c r="HT247" s="160"/>
      <c r="HU247" s="160"/>
      <c r="HV247" s="160"/>
      <c r="HW247" s="160"/>
      <c r="HX247" s="160"/>
      <c r="HY247" s="160"/>
      <c r="HZ247" s="160"/>
      <c r="IA247" s="160"/>
      <c r="IB247" s="160"/>
      <c r="IC247" s="160"/>
      <c r="ID247" s="160"/>
      <c r="IE247" s="160"/>
      <c r="IF247" s="160"/>
      <c r="IG247" s="160"/>
      <c r="IH247" s="160"/>
      <c r="II247" s="160"/>
      <c r="IJ247" s="160"/>
      <c r="IK247" s="160"/>
      <c r="IL247" s="160"/>
      <c r="IM247" s="160"/>
      <c r="IN247" s="160"/>
      <c r="IO247" s="160"/>
      <c r="IP247" s="160"/>
      <c r="IQ247" s="160"/>
      <c r="IR247" s="160"/>
      <c r="IS247" s="160"/>
    </row>
    <row r="248" spans="1:253" s="157" customFormat="1" ht="13.5" customHeight="1">
      <c r="A248" s="138">
        <v>20828</v>
      </c>
      <c r="B248" s="173" t="s">
        <v>221</v>
      </c>
      <c r="C248" s="174">
        <f>VLOOKUP(A248,'[7]一般公共预算'!$A$6:$C$384,3,FALSE)</f>
        <v>1343.1</v>
      </c>
      <c r="D248" s="174">
        <v>1204.98</v>
      </c>
      <c r="E248" s="192">
        <f t="shared" si="10"/>
        <v>111.46</v>
      </c>
      <c r="G248" s="191">
        <v>20828</v>
      </c>
      <c r="H248" s="191" t="s">
        <v>754</v>
      </c>
      <c r="I248" s="191">
        <v>1343.0989</v>
      </c>
      <c r="J248" s="158">
        <f t="shared" si="13"/>
        <v>0</v>
      </c>
      <c r="HA248" s="160"/>
      <c r="HB248" s="160"/>
      <c r="HC248" s="160"/>
      <c r="HD248" s="160"/>
      <c r="HE248" s="160"/>
      <c r="HF248" s="160"/>
      <c r="HG248" s="160"/>
      <c r="HH248" s="160"/>
      <c r="HI248" s="160"/>
      <c r="HJ248" s="160"/>
      <c r="HK248" s="160"/>
      <c r="HL248" s="160"/>
      <c r="HM248" s="160"/>
      <c r="HN248" s="160"/>
      <c r="HO248" s="160"/>
      <c r="HP248" s="160"/>
      <c r="HQ248" s="160"/>
      <c r="HR248" s="160"/>
      <c r="HS248" s="160"/>
      <c r="HT248" s="160"/>
      <c r="HU248" s="160"/>
      <c r="HV248" s="160"/>
      <c r="HW248" s="160"/>
      <c r="HX248" s="160"/>
      <c r="HY248" s="160"/>
      <c r="HZ248" s="160"/>
      <c r="IA248" s="160"/>
      <c r="IB248" s="160"/>
      <c r="IC248" s="160"/>
      <c r="ID248" s="160"/>
      <c r="IE248" s="160"/>
      <c r="IF248" s="160"/>
      <c r="IG248" s="160"/>
      <c r="IH248" s="160"/>
      <c r="II248" s="160"/>
      <c r="IJ248" s="160"/>
      <c r="IK248" s="160"/>
      <c r="IL248" s="160"/>
      <c r="IM248" s="160"/>
      <c r="IN248" s="160"/>
      <c r="IO248" s="160"/>
      <c r="IP248" s="160"/>
      <c r="IQ248" s="160"/>
      <c r="IR248" s="160"/>
      <c r="IS248" s="160"/>
    </row>
    <row r="249" spans="1:208" s="159" customFormat="1" ht="13.5" customHeight="1">
      <c r="A249" s="138">
        <v>2082801</v>
      </c>
      <c r="B249" s="173" t="s">
        <v>39</v>
      </c>
      <c r="C249" s="174">
        <f>VLOOKUP(A249,'[7]一般公共预算'!$A$6:$C$384,3,FALSE)</f>
        <v>256.88</v>
      </c>
      <c r="D249" s="174">
        <v>251.39</v>
      </c>
      <c r="E249" s="192">
        <f t="shared" si="10"/>
        <v>102.18</v>
      </c>
      <c r="F249" s="158"/>
      <c r="G249" s="191">
        <v>2082801</v>
      </c>
      <c r="H249" s="191" t="s">
        <v>591</v>
      </c>
      <c r="I249" s="191">
        <v>256.8753</v>
      </c>
      <c r="J249" s="158">
        <f t="shared" si="13"/>
        <v>0</v>
      </c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8"/>
      <c r="BZ249" s="158"/>
      <c r="CA249" s="158"/>
      <c r="CB249" s="158"/>
      <c r="CC249" s="158"/>
      <c r="CD249" s="158"/>
      <c r="CE249" s="158"/>
      <c r="CF249" s="158"/>
      <c r="CG249" s="158"/>
      <c r="CH249" s="158"/>
      <c r="CI249" s="158"/>
      <c r="CJ249" s="158"/>
      <c r="CK249" s="158"/>
      <c r="CL249" s="158"/>
      <c r="CM249" s="158"/>
      <c r="CN249" s="158"/>
      <c r="CO249" s="158"/>
      <c r="CP249" s="158"/>
      <c r="CQ249" s="158"/>
      <c r="CR249" s="158"/>
      <c r="CS249" s="158"/>
      <c r="CT249" s="158"/>
      <c r="CU249" s="158"/>
      <c r="CV249" s="158"/>
      <c r="CW249" s="158"/>
      <c r="CX249" s="158"/>
      <c r="CY249" s="158"/>
      <c r="CZ249" s="158"/>
      <c r="DA249" s="158"/>
      <c r="DB249" s="158"/>
      <c r="DC249" s="158"/>
      <c r="DD249" s="158"/>
      <c r="DE249" s="158"/>
      <c r="DF249" s="158"/>
      <c r="DG249" s="158"/>
      <c r="DH249" s="158"/>
      <c r="DI249" s="158"/>
      <c r="DJ249" s="158"/>
      <c r="DK249" s="158"/>
      <c r="DL249" s="158"/>
      <c r="DM249" s="158"/>
      <c r="DN249" s="158"/>
      <c r="DO249" s="158"/>
      <c r="DP249" s="158"/>
      <c r="DQ249" s="158"/>
      <c r="DR249" s="158"/>
      <c r="DS249" s="158"/>
      <c r="DT249" s="158"/>
      <c r="DU249" s="158"/>
      <c r="DV249" s="158"/>
      <c r="DW249" s="158"/>
      <c r="DX249" s="158"/>
      <c r="DY249" s="158"/>
      <c r="DZ249" s="158"/>
      <c r="EA249" s="158"/>
      <c r="EB249" s="158"/>
      <c r="EC249" s="158"/>
      <c r="ED249" s="158"/>
      <c r="EE249" s="158"/>
      <c r="EF249" s="158"/>
      <c r="EG249" s="158"/>
      <c r="EH249" s="158"/>
      <c r="EI249" s="158"/>
      <c r="EJ249" s="158"/>
      <c r="EK249" s="158"/>
      <c r="EL249" s="158"/>
      <c r="EM249" s="158"/>
      <c r="EN249" s="158"/>
      <c r="EO249" s="158"/>
      <c r="EP249" s="158"/>
      <c r="EQ249" s="158"/>
      <c r="ER249" s="158"/>
      <c r="ES249" s="158"/>
      <c r="ET249" s="158"/>
      <c r="EU249" s="158"/>
      <c r="EV249" s="158"/>
      <c r="EW249" s="158"/>
      <c r="EX249" s="158"/>
      <c r="EY249" s="158"/>
      <c r="EZ249" s="158"/>
      <c r="FA249" s="158"/>
      <c r="FB249" s="158"/>
      <c r="FC249" s="158"/>
      <c r="FD249" s="158"/>
      <c r="FE249" s="158"/>
      <c r="FF249" s="158"/>
      <c r="FG249" s="158"/>
      <c r="FH249" s="158"/>
      <c r="FI249" s="158"/>
      <c r="FJ249" s="158"/>
      <c r="FK249" s="158"/>
      <c r="FL249" s="158"/>
      <c r="FM249" s="158"/>
      <c r="FN249" s="158"/>
      <c r="FO249" s="158"/>
      <c r="FP249" s="158"/>
      <c r="FQ249" s="158"/>
      <c r="FR249" s="158"/>
      <c r="FS249" s="158"/>
      <c r="FT249" s="158"/>
      <c r="FU249" s="158"/>
      <c r="FV249" s="158"/>
      <c r="FW249" s="158"/>
      <c r="FX249" s="158"/>
      <c r="FY249" s="158"/>
      <c r="FZ249" s="158"/>
      <c r="GA249" s="158"/>
      <c r="GB249" s="158"/>
      <c r="GC249" s="158"/>
      <c r="GD249" s="158"/>
      <c r="GE249" s="158"/>
      <c r="GF249" s="158"/>
      <c r="GG249" s="158"/>
      <c r="GH249" s="158"/>
      <c r="GI249" s="158"/>
      <c r="GJ249" s="158"/>
      <c r="GK249" s="158"/>
      <c r="GL249" s="158"/>
      <c r="GM249" s="158"/>
      <c r="GN249" s="158"/>
      <c r="GO249" s="158"/>
      <c r="GP249" s="158"/>
      <c r="GQ249" s="158"/>
      <c r="GR249" s="158"/>
      <c r="GS249" s="158"/>
      <c r="GT249" s="158"/>
      <c r="GU249" s="158"/>
      <c r="GV249" s="158"/>
      <c r="GW249" s="158"/>
      <c r="GX249" s="158"/>
      <c r="GY249" s="158"/>
      <c r="GZ249" s="158"/>
    </row>
    <row r="250" spans="1:253" s="157" customFormat="1" ht="13.5" customHeight="1">
      <c r="A250" s="138">
        <v>2082802</v>
      </c>
      <c r="B250" s="173" t="s">
        <v>40</v>
      </c>
      <c r="C250" s="174">
        <f>VLOOKUP(A250,'[7]一般公共预算'!$A$6:$C$384,3,FALSE)</f>
        <v>81</v>
      </c>
      <c r="D250" s="174">
        <v>51.32</v>
      </c>
      <c r="E250" s="192">
        <f t="shared" si="10"/>
        <v>157.83</v>
      </c>
      <c r="G250" s="191">
        <v>2082802</v>
      </c>
      <c r="H250" s="191" t="s">
        <v>592</v>
      </c>
      <c r="I250" s="191">
        <v>81</v>
      </c>
      <c r="J250" s="158">
        <f t="shared" si="13"/>
        <v>0</v>
      </c>
      <c r="HA250" s="160"/>
      <c r="HB250" s="160"/>
      <c r="HC250" s="160"/>
      <c r="HD250" s="160"/>
      <c r="HE250" s="160"/>
      <c r="HF250" s="160"/>
      <c r="HG250" s="160"/>
      <c r="HH250" s="160"/>
      <c r="HI250" s="160"/>
      <c r="HJ250" s="160"/>
      <c r="HK250" s="160"/>
      <c r="HL250" s="160"/>
      <c r="HM250" s="160"/>
      <c r="HN250" s="160"/>
      <c r="HO250" s="160"/>
      <c r="HP250" s="160"/>
      <c r="HQ250" s="160"/>
      <c r="HR250" s="160"/>
      <c r="HS250" s="160"/>
      <c r="HT250" s="160"/>
      <c r="HU250" s="160"/>
      <c r="HV250" s="160"/>
      <c r="HW250" s="160"/>
      <c r="HX250" s="160"/>
      <c r="HY250" s="160"/>
      <c r="HZ250" s="160"/>
      <c r="IA250" s="160"/>
      <c r="IB250" s="160"/>
      <c r="IC250" s="160"/>
      <c r="ID250" s="160"/>
      <c r="IE250" s="160"/>
      <c r="IF250" s="160"/>
      <c r="IG250" s="160"/>
      <c r="IH250" s="160"/>
      <c r="II250" s="160"/>
      <c r="IJ250" s="160"/>
      <c r="IK250" s="160"/>
      <c r="IL250" s="160"/>
      <c r="IM250" s="160"/>
      <c r="IN250" s="160"/>
      <c r="IO250" s="160"/>
      <c r="IP250" s="160"/>
      <c r="IQ250" s="160"/>
      <c r="IR250" s="160"/>
      <c r="IS250" s="160"/>
    </row>
    <row r="251" spans="1:253" s="157" customFormat="1" ht="13.5" customHeight="1">
      <c r="A251" s="138">
        <v>2082804</v>
      </c>
      <c r="B251" s="173" t="s">
        <v>222</v>
      </c>
      <c r="C251" s="174">
        <f>VLOOKUP(A251,'[7]一般公共预算'!$A$6:$C$384,3,FALSE)</f>
        <v>838.33</v>
      </c>
      <c r="D251" s="174">
        <v>777.1</v>
      </c>
      <c r="E251" s="192">
        <f t="shared" si="10"/>
        <v>107.88</v>
      </c>
      <c r="G251" s="191">
        <v>2082804</v>
      </c>
      <c r="H251" s="191" t="s">
        <v>755</v>
      </c>
      <c r="I251" s="191">
        <v>838.325</v>
      </c>
      <c r="J251" s="158">
        <f t="shared" si="13"/>
        <v>0</v>
      </c>
      <c r="HA251" s="160"/>
      <c r="HB251" s="160"/>
      <c r="HC251" s="160"/>
      <c r="HD251" s="160"/>
      <c r="HE251" s="160"/>
      <c r="HF251" s="160"/>
      <c r="HG251" s="160"/>
      <c r="HH251" s="160"/>
      <c r="HI251" s="160"/>
      <c r="HJ251" s="160"/>
      <c r="HK251" s="160"/>
      <c r="HL251" s="160"/>
      <c r="HM251" s="160"/>
      <c r="HN251" s="160"/>
      <c r="HO251" s="160"/>
      <c r="HP251" s="160"/>
      <c r="HQ251" s="160"/>
      <c r="HR251" s="160"/>
      <c r="HS251" s="160"/>
      <c r="HT251" s="160"/>
      <c r="HU251" s="160"/>
      <c r="HV251" s="160"/>
      <c r="HW251" s="160"/>
      <c r="HX251" s="160"/>
      <c r="HY251" s="160"/>
      <c r="HZ251" s="160"/>
      <c r="IA251" s="160"/>
      <c r="IB251" s="160"/>
      <c r="IC251" s="160"/>
      <c r="ID251" s="160"/>
      <c r="IE251" s="160"/>
      <c r="IF251" s="160"/>
      <c r="IG251" s="160"/>
      <c r="IH251" s="160"/>
      <c r="II251" s="160"/>
      <c r="IJ251" s="160"/>
      <c r="IK251" s="160"/>
      <c r="IL251" s="160"/>
      <c r="IM251" s="160"/>
      <c r="IN251" s="160"/>
      <c r="IO251" s="160"/>
      <c r="IP251" s="160"/>
      <c r="IQ251" s="160"/>
      <c r="IR251" s="160"/>
      <c r="IS251" s="160"/>
    </row>
    <row r="252" spans="1:253" s="157" customFormat="1" ht="13.5" customHeight="1">
      <c r="A252" s="138">
        <v>2082850</v>
      </c>
      <c r="B252" s="173" t="s">
        <v>46</v>
      </c>
      <c r="C252" s="174">
        <f>VLOOKUP(A252,'[7]一般公共预算'!$A$6:$C$384,3,FALSE)</f>
        <v>166.9</v>
      </c>
      <c r="D252" s="174">
        <v>125.17</v>
      </c>
      <c r="E252" s="192">
        <f t="shared" si="10"/>
        <v>133.34</v>
      </c>
      <c r="G252" s="191">
        <v>2082850</v>
      </c>
      <c r="H252" s="191" t="s">
        <v>598</v>
      </c>
      <c r="I252" s="191">
        <v>166.8986</v>
      </c>
      <c r="J252" s="158">
        <f t="shared" si="13"/>
        <v>0</v>
      </c>
      <c r="HA252" s="160"/>
      <c r="HB252" s="160"/>
      <c r="HC252" s="160"/>
      <c r="HD252" s="160"/>
      <c r="HE252" s="160"/>
      <c r="HF252" s="160"/>
      <c r="HG252" s="160"/>
      <c r="HH252" s="160"/>
      <c r="HI252" s="160"/>
      <c r="HJ252" s="160"/>
      <c r="HK252" s="160"/>
      <c r="HL252" s="160"/>
      <c r="HM252" s="160"/>
      <c r="HN252" s="160"/>
      <c r="HO252" s="160"/>
      <c r="HP252" s="160"/>
      <c r="HQ252" s="160"/>
      <c r="HR252" s="160"/>
      <c r="HS252" s="160"/>
      <c r="HT252" s="160"/>
      <c r="HU252" s="160"/>
      <c r="HV252" s="160"/>
      <c r="HW252" s="160"/>
      <c r="HX252" s="160"/>
      <c r="HY252" s="160"/>
      <c r="HZ252" s="160"/>
      <c r="IA252" s="160"/>
      <c r="IB252" s="160"/>
      <c r="IC252" s="160"/>
      <c r="ID252" s="160"/>
      <c r="IE252" s="160"/>
      <c r="IF252" s="160"/>
      <c r="IG252" s="160"/>
      <c r="IH252" s="160"/>
      <c r="II252" s="160"/>
      <c r="IJ252" s="160"/>
      <c r="IK252" s="160"/>
      <c r="IL252" s="160"/>
      <c r="IM252" s="160"/>
      <c r="IN252" s="160"/>
      <c r="IO252" s="160"/>
      <c r="IP252" s="160"/>
      <c r="IQ252" s="160"/>
      <c r="IR252" s="160"/>
      <c r="IS252" s="160"/>
    </row>
    <row r="253" spans="1:253" s="157" customFormat="1" ht="13.5" customHeight="1">
      <c r="A253" s="138">
        <v>20899</v>
      </c>
      <c r="B253" s="173" t="s">
        <v>223</v>
      </c>
      <c r="C253" s="174">
        <f>VLOOKUP(A253,'[7]一般公共预算'!$A$6:$C$384,3,FALSE)</f>
        <v>25660.93</v>
      </c>
      <c r="D253" s="174">
        <v>18495.63</v>
      </c>
      <c r="E253" s="192">
        <f t="shared" si="10"/>
        <v>138.74</v>
      </c>
      <c r="G253" s="191">
        <v>20899</v>
      </c>
      <c r="H253" s="191" t="s">
        <v>756</v>
      </c>
      <c r="I253" s="191">
        <v>25660.93</v>
      </c>
      <c r="J253" s="158">
        <f t="shared" si="13"/>
        <v>0</v>
      </c>
      <c r="HA253" s="160"/>
      <c r="HB253" s="160"/>
      <c r="HC253" s="160"/>
      <c r="HD253" s="160"/>
      <c r="HE253" s="160"/>
      <c r="HF253" s="160"/>
      <c r="HG253" s="160"/>
      <c r="HH253" s="160"/>
      <c r="HI253" s="160"/>
      <c r="HJ253" s="160"/>
      <c r="HK253" s="160"/>
      <c r="HL253" s="160"/>
      <c r="HM253" s="160"/>
      <c r="HN253" s="160"/>
      <c r="HO253" s="160"/>
      <c r="HP253" s="160"/>
      <c r="HQ253" s="160"/>
      <c r="HR253" s="160"/>
      <c r="HS253" s="160"/>
      <c r="HT253" s="160"/>
      <c r="HU253" s="160"/>
      <c r="HV253" s="160"/>
      <c r="HW253" s="160"/>
      <c r="HX253" s="160"/>
      <c r="HY253" s="160"/>
      <c r="HZ253" s="160"/>
      <c r="IA253" s="160"/>
      <c r="IB253" s="160"/>
      <c r="IC253" s="160"/>
      <c r="ID253" s="160"/>
      <c r="IE253" s="160"/>
      <c r="IF253" s="160"/>
      <c r="IG253" s="160"/>
      <c r="IH253" s="160"/>
      <c r="II253" s="160"/>
      <c r="IJ253" s="160"/>
      <c r="IK253" s="160"/>
      <c r="IL253" s="160"/>
      <c r="IM253" s="160"/>
      <c r="IN253" s="160"/>
      <c r="IO253" s="160"/>
      <c r="IP253" s="160"/>
      <c r="IQ253" s="160"/>
      <c r="IR253" s="160"/>
      <c r="IS253" s="160"/>
    </row>
    <row r="254" spans="1:253" s="157" customFormat="1" ht="13.5" customHeight="1">
      <c r="A254" s="138">
        <v>2089999</v>
      </c>
      <c r="B254" s="173" t="s">
        <v>224</v>
      </c>
      <c r="C254" s="174">
        <f>VLOOKUP(A254,'[7]一般公共预算'!$A$6:$C$384,3,FALSE)</f>
        <v>25660.93</v>
      </c>
      <c r="D254" s="174">
        <v>18495.63</v>
      </c>
      <c r="E254" s="192">
        <f t="shared" si="10"/>
        <v>138.74</v>
      </c>
      <c r="G254" s="191">
        <v>2089999</v>
      </c>
      <c r="H254" s="191" t="s">
        <v>757</v>
      </c>
      <c r="I254" s="191">
        <v>25660.93</v>
      </c>
      <c r="J254" s="158">
        <f t="shared" si="13"/>
        <v>0</v>
      </c>
      <c r="HA254" s="160"/>
      <c r="HB254" s="160"/>
      <c r="HC254" s="160"/>
      <c r="HD254" s="160"/>
      <c r="HE254" s="160"/>
      <c r="HF254" s="160"/>
      <c r="HG254" s="160"/>
      <c r="HH254" s="160"/>
      <c r="HI254" s="160"/>
      <c r="HJ254" s="160"/>
      <c r="HK254" s="160"/>
      <c r="HL254" s="160"/>
      <c r="HM254" s="160"/>
      <c r="HN254" s="160"/>
      <c r="HO254" s="160"/>
      <c r="HP254" s="160"/>
      <c r="HQ254" s="160"/>
      <c r="HR254" s="160"/>
      <c r="HS254" s="160"/>
      <c r="HT254" s="160"/>
      <c r="HU254" s="160"/>
      <c r="HV254" s="160"/>
      <c r="HW254" s="160"/>
      <c r="HX254" s="160"/>
      <c r="HY254" s="160"/>
      <c r="HZ254" s="160"/>
      <c r="IA254" s="160"/>
      <c r="IB254" s="160"/>
      <c r="IC254" s="160"/>
      <c r="ID254" s="160"/>
      <c r="IE254" s="160"/>
      <c r="IF254" s="160"/>
      <c r="IG254" s="160"/>
      <c r="IH254" s="160"/>
      <c r="II254" s="160"/>
      <c r="IJ254" s="160"/>
      <c r="IK254" s="160"/>
      <c r="IL254" s="160"/>
      <c r="IM254" s="160"/>
      <c r="IN254" s="160"/>
      <c r="IO254" s="160"/>
      <c r="IP254" s="160"/>
      <c r="IQ254" s="160"/>
      <c r="IR254" s="160"/>
      <c r="IS254" s="160"/>
    </row>
    <row r="255" spans="1:253" s="157" customFormat="1" ht="13.5" customHeight="1">
      <c r="A255" s="171">
        <v>210</v>
      </c>
      <c r="B255" s="172" t="s">
        <v>225</v>
      </c>
      <c r="C255" s="169">
        <f>VLOOKUP(A255,'[7]一般公共预算'!$A$6:$C$384,3,FALSE)</f>
        <v>62538.24</v>
      </c>
      <c r="D255" s="169">
        <v>68970.1</v>
      </c>
      <c r="E255" s="124">
        <f t="shared" si="10"/>
        <v>90.67</v>
      </c>
      <c r="G255" s="191">
        <v>210</v>
      </c>
      <c r="H255" s="191" t="s">
        <v>225</v>
      </c>
      <c r="I255" s="191">
        <v>63498.671346</v>
      </c>
      <c r="J255" s="158">
        <f t="shared" si="13"/>
        <v>0</v>
      </c>
      <c r="HA255" s="160"/>
      <c r="HB255" s="160"/>
      <c r="HC255" s="160"/>
      <c r="HD255" s="160"/>
      <c r="HE255" s="160"/>
      <c r="HF255" s="160"/>
      <c r="HG255" s="160"/>
      <c r="HH255" s="160"/>
      <c r="HI255" s="160"/>
      <c r="HJ255" s="160"/>
      <c r="HK255" s="160"/>
      <c r="HL255" s="160"/>
      <c r="HM255" s="160"/>
      <c r="HN255" s="160"/>
      <c r="HO255" s="160"/>
      <c r="HP255" s="160"/>
      <c r="HQ255" s="160"/>
      <c r="HR255" s="160"/>
      <c r="HS255" s="160"/>
      <c r="HT255" s="160"/>
      <c r="HU255" s="160"/>
      <c r="HV255" s="160"/>
      <c r="HW255" s="160"/>
      <c r="HX255" s="160"/>
      <c r="HY255" s="160"/>
      <c r="HZ255" s="160"/>
      <c r="IA255" s="160"/>
      <c r="IB255" s="160"/>
      <c r="IC255" s="160"/>
      <c r="ID255" s="160"/>
      <c r="IE255" s="160"/>
      <c r="IF255" s="160"/>
      <c r="IG255" s="160"/>
      <c r="IH255" s="160"/>
      <c r="II255" s="160"/>
      <c r="IJ255" s="160"/>
      <c r="IK255" s="160"/>
      <c r="IL255" s="160"/>
      <c r="IM255" s="160"/>
      <c r="IN255" s="160"/>
      <c r="IO255" s="160"/>
      <c r="IP255" s="160"/>
      <c r="IQ255" s="160"/>
      <c r="IR255" s="160"/>
      <c r="IS255" s="160"/>
    </row>
    <row r="256" spans="1:253" s="157" customFormat="1" ht="13.5" customHeight="1">
      <c r="A256" s="138">
        <v>21001</v>
      </c>
      <c r="B256" s="173" t="s">
        <v>226</v>
      </c>
      <c r="C256" s="174">
        <f>VLOOKUP(A256,'[7]一般公共预算'!$A$6:$C$384,3,FALSE)</f>
        <v>935.14</v>
      </c>
      <c r="D256" s="174">
        <v>1755.43</v>
      </c>
      <c r="E256" s="192">
        <f t="shared" si="10"/>
        <v>53.27</v>
      </c>
      <c r="G256" s="191">
        <v>21001</v>
      </c>
      <c r="H256" s="191" t="s">
        <v>758</v>
      </c>
      <c r="I256" s="191">
        <v>935.1409</v>
      </c>
      <c r="J256" s="158">
        <f t="shared" si="13"/>
        <v>0</v>
      </c>
      <c r="HA256" s="160"/>
      <c r="HB256" s="160"/>
      <c r="HC256" s="160"/>
      <c r="HD256" s="160"/>
      <c r="HE256" s="160"/>
      <c r="HF256" s="160"/>
      <c r="HG256" s="160"/>
      <c r="HH256" s="160"/>
      <c r="HI256" s="160"/>
      <c r="HJ256" s="160"/>
      <c r="HK256" s="160"/>
      <c r="HL256" s="160"/>
      <c r="HM256" s="160"/>
      <c r="HN256" s="160"/>
      <c r="HO256" s="160"/>
      <c r="HP256" s="160"/>
      <c r="HQ256" s="160"/>
      <c r="HR256" s="160"/>
      <c r="HS256" s="160"/>
      <c r="HT256" s="160"/>
      <c r="HU256" s="160"/>
      <c r="HV256" s="160"/>
      <c r="HW256" s="160"/>
      <c r="HX256" s="160"/>
      <c r="HY256" s="160"/>
      <c r="HZ256" s="160"/>
      <c r="IA256" s="160"/>
      <c r="IB256" s="160"/>
      <c r="IC256" s="160"/>
      <c r="ID256" s="160"/>
      <c r="IE256" s="160"/>
      <c r="IF256" s="160"/>
      <c r="IG256" s="160"/>
      <c r="IH256" s="160"/>
      <c r="II256" s="160"/>
      <c r="IJ256" s="160"/>
      <c r="IK256" s="160"/>
      <c r="IL256" s="160"/>
      <c r="IM256" s="160"/>
      <c r="IN256" s="160"/>
      <c r="IO256" s="160"/>
      <c r="IP256" s="160"/>
      <c r="IQ256" s="160"/>
      <c r="IR256" s="160"/>
      <c r="IS256" s="160"/>
    </row>
    <row r="257" spans="1:253" s="157" customFormat="1" ht="13.5" customHeight="1">
      <c r="A257" s="138">
        <v>2100101</v>
      </c>
      <c r="B257" s="173" t="s">
        <v>39</v>
      </c>
      <c r="C257" s="174">
        <f>VLOOKUP(A257,'[7]一般公共预算'!$A$6:$C$384,3,FALSE)</f>
        <v>935.14</v>
      </c>
      <c r="D257" s="174">
        <v>1066.57</v>
      </c>
      <c r="E257" s="192">
        <f t="shared" si="10"/>
        <v>87.68</v>
      </c>
      <c r="G257" s="191">
        <v>2100101</v>
      </c>
      <c r="H257" s="191" t="s">
        <v>591</v>
      </c>
      <c r="I257" s="191">
        <v>935.1409</v>
      </c>
      <c r="J257" s="158">
        <f t="shared" si="13"/>
        <v>0</v>
      </c>
      <c r="HA257" s="160"/>
      <c r="HB257" s="160"/>
      <c r="HC257" s="160"/>
      <c r="HD257" s="160"/>
      <c r="HE257" s="160"/>
      <c r="HF257" s="160"/>
      <c r="HG257" s="160"/>
      <c r="HH257" s="160"/>
      <c r="HI257" s="160"/>
      <c r="HJ257" s="160"/>
      <c r="HK257" s="160"/>
      <c r="HL257" s="160"/>
      <c r="HM257" s="160"/>
      <c r="HN257" s="160"/>
      <c r="HO257" s="160"/>
      <c r="HP257" s="160"/>
      <c r="HQ257" s="160"/>
      <c r="HR257" s="160"/>
      <c r="HS257" s="160"/>
      <c r="HT257" s="160"/>
      <c r="HU257" s="160"/>
      <c r="HV257" s="160"/>
      <c r="HW257" s="160"/>
      <c r="HX257" s="160"/>
      <c r="HY257" s="160"/>
      <c r="HZ257" s="160"/>
      <c r="IA257" s="160"/>
      <c r="IB257" s="160"/>
      <c r="IC257" s="160"/>
      <c r="ID257" s="160"/>
      <c r="IE257" s="160"/>
      <c r="IF257" s="160"/>
      <c r="IG257" s="160"/>
      <c r="IH257" s="160"/>
      <c r="II257" s="160"/>
      <c r="IJ257" s="160"/>
      <c r="IK257" s="160"/>
      <c r="IL257" s="160"/>
      <c r="IM257" s="160"/>
      <c r="IN257" s="160"/>
      <c r="IO257" s="160"/>
      <c r="IP257" s="160"/>
      <c r="IQ257" s="160"/>
      <c r="IR257" s="160"/>
      <c r="IS257" s="160"/>
    </row>
    <row r="258" spans="1:253" s="157" customFormat="1" ht="13.5" customHeight="1">
      <c r="A258" s="138">
        <v>2100102</v>
      </c>
      <c r="B258" s="173" t="s">
        <v>40</v>
      </c>
      <c r="C258" s="174"/>
      <c r="D258" s="174">
        <v>688.86</v>
      </c>
      <c r="E258" s="192">
        <f t="shared" si="10"/>
        <v>0</v>
      </c>
      <c r="G258" s="191"/>
      <c r="H258" s="191"/>
      <c r="I258" s="191"/>
      <c r="J258" s="158">
        <f t="shared" si="13"/>
        <v>2100102</v>
      </c>
      <c r="HA258" s="160"/>
      <c r="HB258" s="160"/>
      <c r="HC258" s="160"/>
      <c r="HD258" s="160"/>
      <c r="HE258" s="160"/>
      <c r="HF258" s="160"/>
      <c r="HG258" s="160"/>
      <c r="HH258" s="160"/>
      <c r="HI258" s="160"/>
      <c r="HJ258" s="160"/>
      <c r="HK258" s="160"/>
      <c r="HL258" s="160"/>
      <c r="HM258" s="160"/>
      <c r="HN258" s="160"/>
      <c r="HO258" s="160"/>
      <c r="HP258" s="160"/>
      <c r="HQ258" s="160"/>
      <c r="HR258" s="160"/>
      <c r="HS258" s="160"/>
      <c r="HT258" s="160"/>
      <c r="HU258" s="160"/>
      <c r="HV258" s="160"/>
      <c r="HW258" s="160"/>
      <c r="HX258" s="160"/>
      <c r="HY258" s="160"/>
      <c r="HZ258" s="160"/>
      <c r="IA258" s="160"/>
      <c r="IB258" s="160"/>
      <c r="IC258" s="160"/>
      <c r="ID258" s="160"/>
      <c r="IE258" s="160"/>
      <c r="IF258" s="160"/>
      <c r="IG258" s="160"/>
      <c r="IH258" s="160"/>
      <c r="II258" s="160"/>
      <c r="IJ258" s="160"/>
      <c r="IK258" s="160"/>
      <c r="IL258" s="160"/>
      <c r="IM258" s="160"/>
      <c r="IN258" s="160"/>
      <c r="IO258" s="160"/>
      <c r="IP258" s="160"/>
      <c r="IQ258" s="160"/>
      <c r="IR258" s="160"/>
      <c r="IS258" s="160"/>
    </row>
    <row r="259" spans="1:253" s="157" customFormat="1" ht="13.5" customHeight="1">
      <c r="A259" s="138">
        <v>21004</v>
      </c>
      <c r="B259" s="173" t="s">
        <v>230</v>
      </c>
      <c r="C259" s="174">
        <f>VLOOKUP(A259,'[7]一般公共预算'!$A$6:$C$384,3,FALSE)</f>
        <v>34882.38</v>
      </c>
      <c r="D259" s="174">
        <v>44255.02</v>
      </c>
      <c r="E259" s="192">
        <f t="shared" si="10"/>
        <v>78.82</v>
      </c>
      <c r="G259" s="191">
        <v>21004</v>
      </c>
      <c r="H259" s="191" t="s">
        <v>759</v>
      </c>
      <c r="I259" s="191">
        <v>35537.295046</v>
      </c>
      <c r="J259" s="158">
        <f t="shared" si="13"/>
        <v>0</v>
      </c>
      <c r="HA259" s="160"/>
      <c r="HB259" s="160"/>
      <c r="HC259" s="160"/>
      <c r="HD259" s="160"/>
      <c r="HE259" s="160"/>
      <c r="HF259" s="160"/>
      <c r="HG259" s="160"/>
      <c r="HH259" s="160"/>
      <c r="HI259" s="160"/>
      <c r="HJ259" s="160"/>
      <c r="HK259" s="160"/>
      <c r="HL259" s="160"/>
      <c r="HM259" s="160"/>
      <c r="HN259" s="160"/>
      <c r="HO259" s="160"/>
      <c r="HP259" s="160"/>
      <c r="HQ259" s="160"/>
      <c r="HR259" s="160"/>
      <c r="HS259" s="160"/>
      <c r="HT259" s="160"/>
      <c r="HU259" s="160"/>
      <c r="HV259" s="160"/>
      <c r="HW259" s="160"/>
      <c r="HX259" s="160"/>
      <c r="HY259" s="160"/>
      <c r="HZ259" s="160"/>
      <c r="IA259" s="160"/>
      <c r="IB259" s="160"/>
      <c r="IC259" s="160"/>
      <c r="ID259" s="160"/>
      <c r="IE259" s="160"/>
      <c r="IF259" s="160"/>
      <c r="IG259" s="160"/>
      <c r="IH259" s="160"/>
      <c r="II259" s="160"/>
      <c r="IJ259" s="160"/>
      <c r="IK259" s="160"/>
      <c r="IL259" s="160"/>
      <c r="IM259" s="160"/>
      <c r="IN259" s="160"/>
      <c r="IO259" s="160"/>
      <c r="IP259" s="160"/>
      <c r="IQ259" s="160"/>
      <c r="IR259" s="160"/>
      <c r="IS259" s="160"/>
    </row>
    <row r="260" spans="1:253" s="157" customFormat="1" ht="13.5" customHeight="1">
      <c r="A260" s="138">
        <v>2100401</v>
      </c>
      <c r="B260" s="173" t="s">
        <v>231</v>
      </c>
      <c r="C260" s="174">
        <f>VLOOKUP(A260,'[7]一般公共预算'!$A$6:$C$384,3,FALSE)</f>
        <v>2051.59</v>
      </c>
      <c r="D260" s="174">
        <v>1769.51</v>
      </c>
      <c r="E260" s="192">
        <f t="shared" si="10"/>
        <v>115.94</v>
      </c>
      <c r="G260" s="191">
        <v>2100401</v>
      </c>
      <c r="H260" s="191" t="s">
        <v>760</v>
      </c>
      <c r="I260" s="191">
        <v>2051.5856</v>
      </c>
      <c r="J260" s="158">
        <f t="shared" si="13"/>
        <v>0</v>
      </c>
      <c r="HA260" s="160"/>
      <c r="HB260" s="160"/>
      <c r="HC260" s="160"/>
      <c r="HD260" s="160"/>
      <c r="HE260" s="160"/>
      <c r="HF260" s="160"/>
      <c r="HG260" s="160"/>
      <c r="HH260" s="160"/>
      <c r="HI260" s="160"/>
      <c r="HJ260" s="160"/>
      <c r="HK260" s="160"/>
      <c r="HL260" s="160"/>
      <c r="HM260" s="160"/>
      <c r="HN260" s="160"/>
      <c r="HO260" s="160"/>
      <c r="HP260" s="160"/>
      <c r="HQ260" s="160"/>
      <c r="HR260" s="160"/>
      <c r="HS260" s="160"/>
      <c r="HT260" s="160"/>
      <c r="HU260" s="160"/>
      <c r="HV260" s="160"/>
      <c r="HW260" s="160"/>
      <c r="HX260" s="160"/>
      <c r="HY260" s="160"/>
      <c r="HZ260" s="160"/>
      <c r="IA260" s="160"/>
      <c r="IB260" s="160"/>
      <c r="IC260" s="160"/>
      <c r="ID260" s="160"/>
      <c r="IE260" s="160"/>
      <c r="IF260" s="160"/>
      <c r="IG260" s="160"/>
      <c r="IH260" s="160"/>
      <c r="II260" s="160"/>
      <c r="IJ260" s="160"/>
      <c r="IK260" s="160"/>
      <c r="IL260" s="160"/>
      <c r="IM260" s="160"/>
      <c r="IN260" s="160"/>
      <c r="IO260" s="160"/>
      <c r="IP260" s="160"/>
      <c r="IQ260" s="160"/>
      <c r="IR260" s="160"/>
      <c r="IS260" s="160"/>
    </row>
    <row r="261" spans="1:253" s="157" customFormat="1" ht="13.5" customHeight="1">
      <c r="A261" s="138">
        <v>2100402</v>
      </c>
      <c r="B261" s="173" t="s">
        <v>232</v>
      </c>
      <c r="C261" s="174">
        <f>VLOOKUP(A261,'[7]一般公共预算'!$A$6:$C$384,3,FALSE)</f>
        <v>1354.88</v>
      </c>
      <c r="D261" s="174">
        <v>1466.97</v>
      </c>
      <c r="E261" s="192">
        <f t="shared" si="10"/>
        <v>92.36</v>
      </c>
      <c r="G261" s="191">
        <v>2100402</v>
      </c>
      <c r="H261" s="191" t="s">
        <v>761</v>
      </c>
      <c r="I261" s="191">
        <v>1354.8788</v>
      </c>
      <c r="J261" s="158">
        <f t="shared" si="13"/>
        <v>0</v>
      </c>
      <c r="HA261" s="160"/>
      <c r="HB261" s="160"/>
      <c r="HC261" s="160"/>
      <c r="HD261" s="160"/>
      <c r="HE261" s="160"/>
      <c r="HF261" s="160"/>
      <c r="HG261" s="160"/>
      <c r="HH261" s="160"/>
      <c r="HI261" s="160"/>
      <c r="HJ261" s="160"/>
      <c r="HK261" s="160"/>
      <c r="HL261" s="160"/>
      <c r="HM261" s="160"/>
      <c r="HN261" s="160"/>
      <c r="HO261" s="160"/>
      <c r="HP261" s="160"/>
      <c r="HQ261" s="160"/>
      <c r="HR261" s="160"/>
      <c r="HS261" s="160"/>
      <c r="HT261" s="160"/>
      <c r="HU261" s="160"/>
      <c r="HV261" s="160"/>
      <c r="HW261" s="160"/>
      <c r="HX261" s="160"/>
      <c r="HY261" s="160"/>
      <c r="HZ261" s="160"/>
      <c r="IA261" s="160"/>
      <c r="IB261" s="160"/>
      <c r="IC261" s="160"/>
      <c r="ID261" s="160"/>
      <c r="IE261" s="160"/>
      <c r="IF261" s="160"/>
      <c r="IG261" s="160"/>
      <c r="IH261" s="160"/>
      <c r="II261" s="160"/>
      <c r="IJ261" s="160"/>
      <c r="IK261" s="160"/>
      <c r="IL261" s="160"/>
      <c r="IM261" s="160"/>
      <c r="IN261" s="160"/>
      <c r="IO261" s="160"/>
      <c r="IP261" s="160"/>
      <c r="IQ261" s="160"/>
      <c r="IR261" s="160"/>
      <c r="IS261" s="160"/>
    </row>
    <row r="262" spans="1:10" s="158" customFormat="1" ht="13.5" customHeight="1">
      <c r="A262" s="138">
        <v>2100403</v>
      </c>
      <c r="B262" s="173" t="s">
        <v>233</v>
      </c>
      <c r="C262" s="174">
        <f>VLOOKUP(A262,'[7]一般公共预算'!$A$6:$C$384,3,FALSE)</f>
        <v>769.91</v>
      </c>
      <c r="D262" s="174">
        <v>671.28</v>
      </c>
      <c r="E262" s="192">
        <f aca="true" t="shared" si="14" ref="E262:E325">IF(D262=0,"",C262/D262*100)</f>
        <v>114.69</v>
      </c>
      <c r="G262" s="191">
        <v>2100403</v>
      </c>
      <c r="H262" s="191" t="s">
        <v>762</v>
      </c>
      <c r="I262" s="191">
        <v>769.9102</v>
      </c>
      <c r="J262" s="158">
        <f aca="true" t="shared" si="15" ref="J262:J284">A262-G262</f>
        <v>0</v>
      </c>
    </row>
    <row r="263" spans="1:253" s="157" customFormat="1" ht="13.5" customHeight="1">
      <c r="A263" s="138">
        <v>2100407</v>
      </c>
      <c r="B263" s="173" t="s">
        <v>234</v>
      </c>
      <c r="C263" s="174">
        <f>VLOOKUP(A263,'[7]一般公共预算'!$A$6:$C$384,3,FALSE)</f>
        <v>239.07</v>
      </c>
      <c r="D263" s="174">
        <v>124.75</v>
      </c>
      <c r="E263" s="192">
        <f t="shared" si="14"/>
        <v>191.64</v>
      </c>
      <c r="G263" s="191">
        <v>2100407</v>
      </c>
      <c r="H263" s="191" t="s">
        <v>763</v>
      </c>
      <c r="I263" s="191">
        <v>239.0703</v>
      </c>
      <c r="J263" s="158">
        <f t="shared" si="15"/>
        <v>0</v>
      </c>
      <c r="HA263" s="160"/>
      <c r="HB263" s="160"/>
      <c r="HC263" s="160"/>
      <c r="HD263" s="160"/>
      <c r="HE263" s="160"/>
      <c r="HF263" s="160"/>
      <c r="HG263" s="160"/>
      <c r="HH263" s="160"/>
      <c r="HI263" s="160"/>
      <c r="HJ263" s="160"/>
      <c r="HK263" s="160"/>
      <c r="HL263" s="160"/>
      <c r="HM263" s="160"/>
      <c r="HN263" s="160"/>
      <c r="HO263" s="160"/>
      <c r="HP263" s="160"/>
      <c r="HQ263" s="160"/>
      <c r="HR263" s="160"/>
      <c r="HS263" s="160"/>
      <c r="HT263" s="160"/>
      <c r="HU263" s="160"/>
      <c r="HV263" s="160"/>
      <c r="HW263" s="160"/>
      <c r="HX263" s="160"/>
      <c r="HY263" s="160"/>
      <c r="HZ263" s="160"/>
      <c r="IA263" s="160"/>
      <c r="IB263" s="160"/>
      <c r="IC263" s="160"/>
      <c r="ID263" s="160"/>
      <c r="IE263" s="160"/>
      <c r="IF263" s="160"/>
      <c r="IG263" s="160"/>
      <c r="IH263" s="160"/>
      <c r="II263" s="160"/>
      <c r="IJ263" s="160"/>
      <c r="IK263" s="160"/>
      <c r="IL263" s="160"/>
      <c r="IM263" s="160"/>
      <c r="IN263" s="160"/>
      <c r="IO263" s="160"/>
      <c r="IP263" s="160"/>
      <c r="IQ263" s="160"/>
      <c r="IR263" s="160"/>
      <c r="IS263" s="160"/>
    </row>
    <row r="264" spans="1:10" s="158" customFormat="1" ht="13.5" customHeight="1">
      <c r="A264" s="138">
        <v>2100408</v>
      </c>
      <c r="B264" s="173" t="s">
        <v>235</v>
      </c>
      <c r="C264" s="174">
        <f>VLOOKUP(A264,'[7]一般公共预算'!$A$6:$C$384,3,FALSE)</f>
        <v>10912.73</v>
      </c>
      <c r="D264" s="174">
        <v>11603.29</v>
      </c>
      <c r="E264" s="192">
        <f t="shared" si="14"/>
        <v>94.05</v>
      </c>
      <c r="G264" s="191">
        <v>2100408</v>
      </c>
      <c r="H264" s="191" t="s">
        <v>764</v>
      </c>
      <c r="I264" s="191">
        <v>11128.0674</v>
      </c>
      <c r="J264" s="158">
        <f t="shared" si="15"/>
        <v>0</v>
      </c>
    </row>
    <row r="265" spans="1:253" s="157" customFormat="1" ht="13.5" customHeight="1">
      <c r="A265" s="138">
        <v>2100409</v>
      </c>
      <c r="B265" s="173" t="s">
        <v>765</v>
      </c>
      <c r="C265" s="174"/>
      <c r="D265" s="174"/>
      <c r="E265" s="192">
        <f t="shared" si="14"/>
      </c>
      <c r="G265" s="191">
        <v>2100409</v>
      </c>
      <c r="H265" s="191" t="s">
        <v>766</v>
      </c>
      <c r="I265" s="191">
        <v>336.18</v>
      </c>
      <c r="J265" s="158">
        <f t="shared" si="15"/>
        <v>0</v>
      </c>
      <c r="HA265" s="160"/>
      <c r="HB265" s="160"/>
      <c r="HC265" s="160"/>
      <c r="HD265" s="160"/>
      <c r="HE265" s="160"/>
      <c r="HF265" s="160"/>
      <c r="HG265" s="160"/>
      <c r="HH265" s="160"/>
      <c r="HI265" s="160"/>
      <c r="HJ265" s="160"/>
      <c r="HK265" s="160"/>
      <c r="HL265" s="160"/>
      <c r="HM265" s="160"/>
      <c r="HN265" s="160"/>
      <c r="HO265" s="160"/>
      <c r="HP265" s="160"/>
      <c r="HQ265" s="160"/>
      <c r="HR265" s="160"/>
      <c r="HS265" s="160"/>
      <c r="HT265" s="160"/>
      <c r="HU265" s="160"/>
      <c r="HV265" s="160"/>
      <c r="HW265" s="160"/>
      <c r="HX265" s="160"/>
      <c r="HY265" s="160"/>
      <c r="HZ265" s="160"/>
      <c r="IA265" s="160"/>
      <c r="IB265" s="160"/>
      <c r="IC265" s="160"/>
      <c r="ID265" s="160"/>
      <c r="IE265" s="160"/>
      <c r="IF265" s="160"/>
      <c r="IG265" s="160"/>
      <c r="IH265" s="160"/>
      <c r="II265" s="160"/>
      <c r="IJ265" s="160"/>
      <c r="IK265" s="160"/>
      <c r="IL265" s="160"/>
      <c r="IM265" s="160"/>
      <c r="IN265" s="160"/>
      <c r="IO265" s="160"/>
      <c r="IP265" s="160"/>
      <c r="IQ265" s="160"/>
      <c r="IR265" s="160"/>
      <c r="IS265" s="160"/>
    </row>
    <row r="266" spans="1:10" s="158" customFormat="1" ht="13.5" customHeight="1">
      <c r="A266" s="138">
        <v>2100499</v>
      </c>
      <c r="B266" s="179" t="s">
        <v>237</v>
      </c>
      <c r="C266" s="174">
        <f>VLOOKUP(A266,'[7]一般公共预算'!$A$6:$C$384,3,FALSE)</f>
        <v>19554.21</v>
      </c>
      <c r="D266" s="174">
        <v>28619.22</v>
      </c>
      <c r="E266" s="192">
        <f t="shared" si="14"/>
        <v>68.33</v>
      </c>
      <c r="G266" s="191">
        <v>2100499</v>
      </c>
      <c r="H266" s="191" t="s">
        <v>767</v>
      </c>
      <c r="I266" s="191">
        <v>19657.602746</v>
      </c>
      <c r="J266" s="158">
        <f t="shared" si="15"/>
        <v>0</v>
      </c>
    </row>
    <row r="267" spans="1:253" s="157" customFormat="1" ht="13.5" customHeight="1">
      <c r="A267" s="138">
        <v>21006</v>
      </c>
      <c r="B267" s="173" t="s">
        <v>238</v>
      </c>
      <c r="C267" s="174">
        <f>VLOOKUP(A267,'[7]一般公共预算'!$A$6:$C$384,3,FALSE)</f>
        <v>1600.13</v>
      </c>
      <c r="D267" s="174">
        <v>1655.68</v>
      </c>
      <c r="E267" s="192">
        <f t="shared" si="14"/>
        <v>96.64</v>
      </c>
      <c r="G267" s="191">
        <v>21006</v>
      </c>
      <c r="H267" s="191" t="s">
        <v>768</v>
      </c>
      <c r="I267" s="191">
        <v>1600.1253</v>
      </c>
      <c r="J267" s="158">
        <f t="shared" si="15"/>
        <v>0</v>
      </c>
      <c r="HA267" s="160"/>
      <c r="HB267" s="160"/>
      <c r="HC267" s="160"/>
      <c r="HD267" s="160"/>
      <c r="HE267" s="160"/>
      <c r="HF267" s="160"/>
      <c r="HG267" s="160"/>
      <c r="HH267" s="160"/>
      <c r="HI267" s="160"/>
      <c r="HJ267" s="160"/>
      <c r="HK267" s="160"/>
      <c r="HL267" s="160"/>
      <c r="HM267" s="160"/>
      <c r="HN267" s="160"/>
      <c r="HO267" s="160"/>
      <c r="HP267" s="160"/>
      <c r="HQ267" s="160"/>
      <c r="HR267" s="160"/>
      <c r="HS267" s="160"/>
      <c r="HT267" s="160"/>
      <c r="HU267" s="160"/>
      <c r="HV267" s="160"/>
      <c r="HW267" s="160"/>
      <c r="HX267" s="160"/>
      <c r="HY267" s="160"/>
      <c r="HZ267" s="160"/>
      <c r="IA267" s="160"/>
      <c r="IB267" s="160"/>
      <c r="IC267" s="160"/>
      <c r="ID267" s="160"/>
      <c r="IE267" s="160"/>
      <c r="IF267" s="160"/>
      <c r="IG267" s="160"/>
      <c r="IH267" s="160"/>
      <c r="II267" s="160"/>
      <c r="IJ267" s="160"/>
      <c r="IK267" s="160"/>
      <c r="IL267" s="160"/>
      <c r="IM267" s="160"/>
      <c r="IN267" s="160"/>
      <c r="IO267" s="160"/>
      <c r="IP267" s="160"/>
      <c r="IQ267" s="160"/>
      <c r="IR267" s="160"/>
      <c r="IS267" s="160"/>
    </row>
    <row r="268" spans="1:253" s="157" customFormat="1" ht="13.5" customHeight="1">
      <c r="A268" s="138">
        <v>2100699</v>
      </c>
      <c r="B268" s="173" t="s">
        <v>239</v>
      </c>
      <c r="C268" s="174">
        <f>VLOOKUP(A268,'[7]一般公共预算'!$A$6:$C$384,3,FALSE)</f>
        <v>1600.13</v>
      </c>
      <c r="D268" s="174">
        <v>1655.68</v>
      </c>
      <c r="E268" s="192">
        <f t="shared" si="14"/>
        <v>96.64</v>
      </c>
      <c r="G268" s="191">
        <v>2100699</v>
      </c>
      <c r="H268" s="191" t="s">
        <v>769</v>
      </c>
      <c r="I268" s="191">
        <v>1600.1253</v>
      </c>
      <c r="J268" s="158">
        <f t="shared" si="15"/>
        <v>0</v>
      </c>
      <c r="HA268" s="160"/>
      <c r="HB268" s="160"/>
      <c r="HC268" s="160"/>
      <c r="HD268" s="160"/>
      <c r="HE268" s="160"/>
      <c r="HF268" s="160"/>
      <c r="HG268" s="160"/>
      <c r="HH268" s="160"/>
      <c r="HI268" s="160"/>
      <c r="HJ268" s="160"/>
      <c r="HK268" s="160"/>
      <c r="HL268" s="160"/>
      <c r="HM268" s="160"/>
      <c r="HN268" s="160"/>
      <c r="HO268" s="160"/>
      <c r="HP268" s="160"/>
      <c r="HQ268" s="160"/>
      <c r="HR268" s="160"/>
      <c r="HS268" s="160"/>
      <c r="HT268" s="160"/>
      <c r="HU268" s="160"/>
      <c r="HV268" s="160"/>
      <c r="HW268" s="160"/>
      <c r="HX268" s="160"/>
      <c r="HY268" s="160"/>
      <c r="HZ268" s="160"/>
      <c r="IA268" s="160"/>
      <c r="IB268" s="160"/>
      <c r="IC268" s="160"/>
      <c r="ID268" s="160"/>
      <c r="IE268" s="160"/>
      <c r="IF268" s="160"/>
      <c r="IG268" s="160"/>
      <c r="IH268" s="160"/>
      <c r="II268" s="160"/>
      <c r="IJ268" s="160"/>
      <c r="IK268" s="160"/>
      <c r="IL268" s="160"/>
      <c r="IM268" s="160"/>
      <c r="IN268" s="160"/>
      <c r="IO268" s="160"/>
      <c r="IP268" s="160"/>
      <c r="IQ268" s="160"/>
      <c r="IR268" s="160"/>
      <c r="IS268" s="160"/>
    </row>
    <row r="269" spans="1:253" s="157" customFormat="1" ht="13.5" customHeight="1">
      <c r="A269" s="138">
        <v>21007</v>
      </c>
      <c r="B269" s="173" t="s">
        <v>240</v>
      </c>
      <c r="C269" s="174">
        <f>VLOOKUP(A269,'[7]一般公共预算'!$A$6:$C$384,3,FALSE)</f>
        <v>2831.92</v>
      </c>
      <c r="D269" s="174">
        <v>2991.89</v>
      </c>
      <c r="E269" s="192">
        <f t="shared" si="14"/>
        <v>94.65</v>
      </c>
      <c r="G269" s="191">
        <v>21007</v>
      </c>
      <c r="H269" s="191" t="s">
        <v>770</v>
      </c>
      <c r="I269" s="191">
        <v>2831.92</v>
      </c>
      <c r="J269" s="158">
        <f t="shared" si="15"/>
        <v>0</v>
      </c>
      <c r="HA269" s="160"/>
      <c r="HB269" s="160"/>
      <c r="HC269" s="160"/>
      <c r="HD269" s="160"/>
      <c r="HE269" s="160"/>
      <c r="HF269" s="160"/>
      <c r="HG269" s="160"/>
      <c r="HH269" s="160"/>
      <c r="HI269" s="160"/>
      <c r="HJ269" s="160"/>
      <c r="HK269" s="160"/>
      <c r="HL269" s="160"/>
      <c r="HM269" s="160"/>
      <c r="HN269" s="160"/>
      <c r="HO269" s="160"/>
      <c r="HP269" s="160"/>
      <c r="HQ269" s="160"/>
      <c r="HR269" s="160"/>
      <c r="HS269" s="160"/>
      <c r="HT269" s="160"/>
      <c r="HU269" s="160"/>
      <c r="HV269" s="160"/>
      <c r="HW269" s="160"/>
      <c r="HX269" s="160"/>
      <c r="HY269" s="160"/>
      <c r="HZ269" s="160"/>
      <c r="IA269" s="160"/>
      <c r="IB269" s="160"/>
      <c r="IC269" s="160"/>
      <c r="ID269" s="160"/>
      <c r="IE269" s="160"/>
      <c r="IF269" s="160"/>
      <c r="IG269" s="160"/>
      <c r="IH269" s="160"/>
      <c r="II269" s="160"/>
      <c r="IJ269" s="160"/>
      <c r="IK269" s="160"/>
      <c r="IL269" s="160"/>
      <c r="IM269" s="160"/>
      <c r="IN269" s="160"/>
      <c r="IO269" s="160"/>
      <c r="IP269" s="160"/>
      <c r="IQ269" s="160"/>
      <c r="IR269" s="160"/>
      <c r="IS269" s="160"/>
    </row>
    <row r="270" spans="1:253" s="157" customFormat="1" ht="13.5" customHeight="1">
      <c r="A270" s="138">
        <v>2100799</v>
      </c>
      <c r="B270" s="173" t="s">
        <v>241</v>
      </c>
      <c r="C270" s="174">
        <f>VLOOKUP(A270,'[7]一般公共预算'!$A$6:$C$384,3,FALSE)</f>
        <v>2831.92</v>
      </c>
      <c r="D270" s="174">
        <v>2991.89</v>
      </c>
      <c r="E270" s="192">
        <f t="shared" si="14"/>
        <v>94.65</v>
      </c>
      <c r="G270" s="191">
        <v>2100799</v>
      </c>
      <c r="H270" s="191" t="s">
        <v>771</v>
      </c>
      <c r="I270" s="191">
        <v>2831.92</v>
      </c>
      <c r="J270" s="158">
        <f t="shared" si="15"/>
        <v>0</v>
      </c>
      <c r="HA270" s="160"/>
      <c r="HB270" s="160"/>
      <c r="HC270" s="160"/>
      <c r="HD270" s="160"/>
      <c r="HE270" s="160"/>
      <c r="HF270" s="160"/>
      <c r="HG270" s="160"/>
      <c r="HH270" s="160"/>
      <c r="HI270" s="160"/>
      <c r="HJ270" s="160"/>
      <c r="HK270" s="160"/>
      <c r="HL270" s="160"/>
      <c r="HM270" s="160"/>
      <c r="HN270" s="160"/>
      <c r="HO270" s="160"/>
      <c r="HP270" s="160"/>
      <c r="HQ270" s="160"/>
      <c r="HR270" s="160"/>
      <c r="HS270" s="160"/>
      <c r="HT270" s="160"/>
      <c r="HU270" s="160"/>
      <c r="HV270" s="160"/>
      <c r="HW270" s="160"/>
      <c r="HX270" s="160"/>
      <c r="HY270" s="160"/>
      <c r="HZ270" s="160"/>
      <c r="IA270" s="160"/>
      <c r="IB270" s="160"/>
      <c r="IC270" s="160"/>
      <c r="ID270" s="160"/>
      <c r="IE270" s="160"/>
      <c r="IF270" s="160"/>
      <c r="IG270" s="160"/>
      <c r="IH270" s="160"/>
      <c r="II270" s="160"/>
      <c r="IJ270" s="160"/>
      <c r="IK270" s="160"/>
      <c r="IL270" s="160"/>
      <c r="IM270" s="160"/>
      <c r="IN270" s="160"/>
      <c r="IO270" s="160"/>
      <c r="IP270" s="160"/>
      <c r="IQ270" s="160"/>
      <c r="IR270" s="160"/>
      <c r="IS270" s="160"/>
    </row>
    <row r="271" spans="1:253" s="157" customFormat="1" ht="13.5" customHeight="1">
      <c r="A271" s="138">
        <v>21011</v>
      </c>
      <c r="B271" s="173" t="s">
        <v>242</v>
      </c>
      <c r="C271" s="174">
        <f>VLOOKUP(A271,'[7]一般公共预算'!$A$6:$C$384,3,FALSE)</f>
        <v>11915.66</v>
      </c>
      <c r="D271" s="174">
        <v>11254.67</v>
      </c>
      <c r="E271" s="192">
        <f t="shared" si="14"/>
        <v>105.87</v>
      </c>
      <c r="G271" s="191">
        <v>21011</v>
      </c>
      <c r="H271" s="191" t="s">
        <v>772</v>
      </c>
      <c r="I271" s="191">
        <v>11915.6648</v>
      </c>
      <c r="J271" s="158">
        <f t="shared" si="15"/>
        <v>0</v>
      </c>
      <c r="HA271" s="160"/>
      <c r="HB271" s="160"/>
      <c r="HC271" s="160"/>
      <c r="HD271" s="160"/>
      <c r="HE271" s="160"/>
      <c r="HF271" s="160"/>
      <c r="HG271" s="160"/>
      <c r="HH271" s="160"/>
      <c r="HI271" s="160"/>
      <c r="HJ271" s="160"/>
      <c r="HK271" s="160"/>
      <c r="HL271" s="160"/>
      <c r="HM271" s="160"/>
      <c r="HN271" s="160"/>
      <c r="HO271" s="160"/>
      <c r="HP271" s="160"/>
      <c r="HQ271" s="160"/>
      <c r="HR271" s="160"/>
      <c r="HS271" s="160"/>
      <c r="HT271" s="160"/>
      <c r="HU271" s="160"/>
      <c r="HV271" s="160"/>
      <c r="HW271" s="160"/>
      <c r="HX271" s="160"/>
      <c r="HY271" s="160"/>
      <c r="HZ271" s="160"/>
      <c r="IA271" s="160"/>
      <c r="IB271" s="160"/>
      <c r="IC271" s="160"/>
      <c r="ID271" s="160"/>
      <c r="IE271" s="160"/>
      <c r="IF271" s="160"/>
      <c r="IG271" s="160"/>
      <c r="IH271" s="160"/>
      <c r="II271" s="160"/>
      <c r="IJ271" s="160"/>
      <c r="IK271" s="160"/>
      <c r="IL271" s="160"/>
      <c r="IM271" s="160"/>
      <c r="IN271" s="160"/>
      <c r="IO271" s="160"/>
      <c r="IP271" s="160"/>
      <c r="IQ271" s="160"/>
      <c r="IR271" s="160"/>
      <c r="IS271" s="160"/>
    </row>
    <row r="272" spans="1:253" s="157" customFormat="1" ht="13.5" customHeight="1">
      <c r="A272" s="138">
        <v>2101101</v>
      </c>
      <c r="B272" s="173" t="s">
        <v>243</v>
      </c>
      <c r="C272" s="174">
        <f>VLOOKUP(A272,'[7]一般公共预算'!$A$6:$C$384,3,FALSE)</f>
        <v>4085.17</v>
      </c>
      <c r="D272" s="174">
        <v>3970.95</v>
      </c>
      <c r="E272" s="192">
        <f t="shared" si="14"/>
        <v>102.88</v>
      </c>
      <c r="G272" s="191">
        <v>2101101</v>
      </c>
      <c r="H272" s="191" t="s">
        <v>773</v>
      </c>
      <c r="I272" s="191">
        <v>4085.17</v>
      </c>
      <c r="J272" s="158">
        <f t="shared" si="15"/>
        <v>0</v>
      </c>
      <c r="HA272" s="160"/>
      <c r="HB272" s="160"/>
      <c r="HC272" s="160"/>
      <c r="HD272" s="160"/>
      <c r="HE272" s="160"/>
      <c r="HF272" s="160"/>
      <c r="HG272" s="160"/>
      <c r="HH272" s="160"/>
      <c r="HI272" s="160"/>
      <c r="HJ272" s="160"/>
      <c r="HK272" s="160"/>
      <c r="HL272" s="160"/>
      <c r="HM272" s="160"/>
      <c r="HN272" s="160"/>
      <c r="HO272" s="160"/>
      <c r="HP272" s="160"/>
      <c r="HQ272" s="160"/>
      <c r="HR272" s="160"/>
      <c r="HS272" s="160"/>
      <c r="HT272" s="160"/>
      <c r="HU272" s="160"/>
      <c r="HV272" s="160"/>
      <c r="HW272" s="160"/>
      <c r="HX272" s="160"/>
      <c r="HY272" s="160"/>
      <c r="HZ272" s="160"/>
      <c r="IA272" s="160"/>
      <c r="IB272" s="160"/>
      <c r="IC272" s="160"/>
      <c r="ID272" s="160"/>
      <c r="IE272" s="160"/>
      <c r="IF272" s="160"/>
      <c r="IG272" s="160"/>
      <c r="IH272" s="160"/>
      <c r="II272" s="160"/>
      <c r="IJ272" s="160"/>
      <c r="IK272" s="160"/>
      <c r="IL272" s="160"/>
      <c r="IM272" s="160"/>
      <c r="IN272" s="160"/>
      <c r="IO272" s="160"/>
      <c r="IP272" s="160"/>
      <c r="IQ272" s="160"/>
      <c r="IR272" s="160"/>
      <c r="IS272" s="160"/>
    </row>
    <row r="273" spans="1:253" s="157" customFormat="1" ht="13.5" customHeight="1">
      <c r="A273" s="138">
        <v>2101102</v>
      </c>
      <c r="B273" s="173" t="s">
        <v>244</v>
      </c>
      <c r="C273" s="174">
        <f>VLOOKUP(A273,'[7]一般公共预算'!$A$6:$C$384,3,FALSE)</f>
        <v>7830.49</v>
      </c>
      <c r="D273" s="174">
        <v>7283.72</v>
      </c>
      <c r="E273" s="192">
        <f t="shared" si="14"/>
        <v>107.51</v>
      </c>
      <c r="G273" s="191">
        <v>2101102</v>
      </c>
      <c r="H273" s="191" t="s">
        <v>774</v>
      </c>
      <c r="I273" s="191">
        <v>7830.4948</v>
      </c>
      <c r="J273" s="158">
        <f t="shared" si="15"/>
        <v>0</v>
      </c>
      <c r="HA273" s="160"/>
      <c r="HB273" s="160"/>
      <c r="HC273" s="160"/>
      <c r="HD273" s="160"/>
      <c r="HE273" s="160"/>
      <c r="HF273" s="160"/>
      <c r="HG273" s="160"/>
      <c r="HH273" s="160"/>
      <c r="HI273" s="160"/>
      <c r="HJ273" s="160"/>
      <c r="HK273" s="160"/>
      <c r="HL273" s="160"/>
      <c r="HM273" s="160"/>
      <c r="HN273" s="160"/>
      <c r="HO273" s="160"/>
      <c r="HP273" s="160"/>
      <c r="HQ273" s="160"/>
      <c r="HR273" s="160"/>
      <c r="HS273" s="160"/>
      <c r="HT273" s="160"/>
      <c r="HU273" s="160"/>
      <c r="HV273" s="160"/>
      <c r="HW273" s="160"/>
      <c r="HX273" s="160"/>
      <c r="HY273" s="160"/>
      <c r="HZ273" s="160"/>
      <c r="IA273" s="160"/>
      <c r="IB273" s="160"/>
      <c r="IC273" s="160"/>
      <c r="ID273" s="160"/>
      <c r="IE273" s="160"/>
      <c r="IF273" s="160"/>
      <c r="IG273" s="160"/>
      <c r="IH273" s="160"/>
      <c r="II273" s="160"/>
      <c r="IJ273" s="160"/>
      <c r="IK273" s="160"/>
      <c r="IL273" s="160"/>
      <c r="IM273" s="160"/>
      <c r="IN273" s="160"/>
      <c r="IO273" s="160"/>
      <c r="IP273" s="160"/>
      <c r="IQ273" s="160"/>
      <c r="IR273" s="160"/>
      <c r="IS273" s="160"/>
    </row>
    <row r="274" spans="1:253" s="157" customFormat="1" ht="13.5" customHeight="1">
      <c r="A274" s="138">
        <v>21012</v>
      </c>
      <c r="B274" s="173" t="s">
        <v>245</v>
      </c>
      <c r="C274" s="174">
        <f>VLOOKUP(A274,'[7]一般公共预算'!$A$6:$C$384,3,FALSE)</f>
        <v>7000</v>
      </c>
      <c r="D274" s="174">
        <v>6308.26</v>
      </c>
      <c r="E274" s="192">
        <f t="shared" si="14"/>
        <v>110.97</v>
      </c>
      <c r="G274" s="191">
        <v>21012</v>
      </c>
      <c r="H274" s="191" t="s">
        <v>775</v>
      </c>
      <c r="I274" s="191">
        <v>7000</v>
      </c>
      <c r="J274" s="158">
        <f t="shared" si="15"/>
        <v>0</v>
      </c>
      <c r="HA274" s="160"/>
      <c r="HB274" s="160"/>
      <c r="HC274" s="160"/>
      <c r="HD274" s="160"/>
      <c r="HE274" s="160"/>
      <c r="HF274" s="160"/>
      <c r="HG274" s="160"/>
      <c r="HH274" s="160"/>
      <c r="HI274" s="160"/>
      <c r="HJ274" s="160"/>
      <c r="HK274" s="160"/>
      <c r="HL274" s="160"/>
      <c r="HM274" s="160"/>
      <c r="HN274" s="160"/>
      <c r="HO274" s="160"/>
      <c r="HP274" s="160"/>
      <c r="HQ274" s="160"/>
      <c r="HR274" s="160"/>
      <c r="HS274" s="160"/>
      <c r="HT274" s="160"/>
      <c r="HU274" s="160"/>
      <c r="HV274" s="160"/>
      <c r="HW274" s="160"/>
      <c r="HX274" s="160"/>
      <c r="HY274" s="160"/>
      <c r="HZ274" s="160"/>
      <c r="IA274" s="160"/>
      <c r="IB274" s="160"/>
      <c r="IC274" s="160"/>
      <c r="ID274" s="160"/>
      <c r="IE274" s="160"/>
      <c r="IF274" s="160"/>
      <c r="IG274" s="160"/>
      <c r="IH274" s="160"/>
      <c r="II274" s="160"/>
      <c r="IJ274" s="160"/>
      <c r="IK274" s="160"/>
      <c r="IL274" s="160"/>
      <c r="IM274" s="160"/>
      <c r="IN274" s="160"/>
      <c r="IO274" s="160"/>
      <c r="IP274" s="160"/>
      <c r="IQ274" s="160"/>
      <c r="IR274" s="160"/>
      <c r="IS274" s="160"/>
    </row>
    <row r="275" spans="1:208" s="159" customFormat="1" ht="13.5" customHeight="1">
      <c r="A275" s="138">
        <v>2101202</v>
      </c>
      <c r="B275" s="173" t="s">
        <v>246</v>
      </c>
      <c r="C275" s="174">
        <f>VLOOKUP(A275,'[7]一般公共预算'!$A$6:$C$384,3,FALSE)</f>
        <v>7000</v>
      </c>
      <c r="D275" s="174">
        <v>6308.26</v>
      </c>
      <c r="E275" s="192">
        <f t="shared" si="14"/>
        <v>110.97</v>
      </c>
      <c r="F275" s="158"/>
      <c r="G275" s="191">
        <v>2101202</v>
      </c>
      <c r="H275" s="191" t="s">
        <v>776</v>
      </c>
      <c r="I275" s="191">
        <v>7000</v>
      </c>
      <c r="J275" s="158">
        <f t="shared" si="15"/>
        <v>0</v>
      </c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58"/>
      <c r="AT275" s="158"/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  <c r="BH275" s="158"/>
      <c r="BI275" s="158"/>
      <c r="BJ275" s="158"/>
      <c r="BK275" s="158"/>
      <c r="BL275" s="158"/>
      <c r="BM275" s="158"/>
      <c r="BN275" s="158"/>
      <c r="BO275" s="158"/>
      <c r="BP275" s="158"/>
      <c r="BQ275" s="158"/>
      <c r="BR275" s="158"/>
      <c r="BS275" s="158"/>
      <c r="BT275" s="158"/>
      <c r="BU275" s="158"/>
      <c r="BV275" s="158"/>
      <c r="BW275" s="158"/>
      <c r="BX275" s="158"/>
      <c r="BY275" s="158"/>
      <c r="BZ275" s="158"/>
      <c r="CA275" s="158"/>
      <c r="CB275" s="158"/>
      <c r="CC275" s="158"/>
      <c r="CD275" s="158"/>
      <c r="CE275" s="158"/>
      <c r="CF275" s="158"/>
      <c r="CG275" s="158"/>
      <c r="CH275" s="158"/>
      <c r="CI275" s="158"/>
      <c r="CJ275" s="158"/>
      <c r="CK275" s="158"/>
      <c r="CL275" s="158"/>
      <c r="CM275" s="158"/>
      <c r="CN275" s="158"/>
      <c r="CO275" s="158"/>
      <c r="CP275" s="158"/>
      <c r="CQ275" s="158"/>
      <c r="CR275" s="158"/>
      <c r="CS275" s="158"/>
      <c r="CT275" s="158"/>
      <c r="CU275" s="158"/>
      <c r="CV275" s="158"/>
      <c r="CW275" s="158"/>
      <c r="CX275" s="158"/>
      <c r="CY275" s="158"/>
      <c r="CZ275" s="158"/>
      <c r="DA275" s="158"/>
      <c r="DB275" s="158"/>
      <c r="DC275" s="158"/>
      <c r="DD275" s="158"/>
      <c r="DE275" s="158"/>
      <c r="DF275" s="158"/>
      <c r="DG275" s="158"/>
      <c r="DH275" s="158"/>
      <c r="DI275" s="158"/>
      <c r="DJ275" s="158"/>
      <c r="DK275" s="158"/>
      <c r="DL275" s="158"/>
      <c r="DM275" s="158"/>
      <c r="DN275" s="158"/>
      <c r="DO275" s="158"/>
      <c r="DP275" s="158"/>
      <c r="DQ275" s="158"/>
      <c r="DR275" s="158"/>
      <c r="DS275" s="158"/>
      <c r="DT275" s="158"/>
      <c r="DU275" s="158"/>
      <c r="DV275" s="158"/>
      <c r="DW275" s="158"/>
      <c r="DX275" s="158"/>
      <c r="DY275" s="158"/>
      <c r="DZ275" s="158"/>
      <c r="EA275" s="158"/>
      <c r="EB275" s="158"/>
      <c r="EC275" s="158"/>
      <c r="ED275" s="158"/>
      <c r="EE275" s="158"/>
      <c r="EF275" s="158"/>
      <c r="EG275" s="158"/>
      <c r="EH275" s="158"/>
      <c r="EI275" s="158"/>
      <c r="EJ275" s="158"/>
      <c r="EK275" s="158"/>
      <c r="EL275" s="158"/>
      <c r="EM275" s="158"/>
      <c r="EN275" s="158"/>
      <c r="EO275" s="158"/>
      <c r="EP275" s="158"/>
      <c r="EQ275" s="158"/>
      <c r="ER275" s="158"/>
      <c r="ES275" s="158"/>
      <c r="ET275" s="158"/>
      <c r="EU275" s="158"/>
      <c r="EV275" s="158"/>
      <c r="EW275" s="158"/>
      <c r="EX275" s="158"/>
      <c r="EY275" s="158"/>
      <c r="EZ275" s="158"/>
      <c r="FA275" s="158"/>
      <c r="FB275" s="158"/>
      <c r="FC275" s="158"/>
      <c r="FD275" s="158"/>
      <c r="FE275" s="158"/>
      <c r="FF275" s="158"/>
      <c r="FG275" s="158"/>
      <c r="FH275" s="158"/>
      <c r="FI275" s="158"/>
      <c r="FJ275" s="158"/>
      <c r="FK275" s="158"/>
      <c r="FL275" s="158"/>
      <c r="FM275" s="158"/>
      <c r="FN275" s="158"/>
      <c r="FO275" s="158"/>
      <c r="FP275" s="158"/>
      <c r="FQ275" s="158"/>
      <c r="FR275" s="158"/>
      <c r="FS275" s="158"/>
      <c r="FT275" s="158"/>
      <c r="FU275" s="158"/>
      <c r="FV275" s="158"/>
      <c r="FW275" s="158"/>
      <c r="FX275" s="158"/>
      <c r="FY275" s="158"/>
      <c r="FZ275" s="158"/>
      <c r="GA275" s="158"/>
      <c r="GB275" s="158"/>
      <c r="GC275" s="158"/>
      <c r="GD275" s="158"/>
      <c r="GE275" s="158"/>
      <c r="GF275" s="158"/>
      <c r="GG275" s="158"/>
      <c r="GH275" s="158"/>
      <c r="GI275" s="158"/>
      <c r="GJ275" s="158"/>
      <c r="GK275" s="158"/>
      <c r="GL275" s="158"/>
      <c r="GM275" s="158"/>
      <c r="GN275" s="158"/>
      <c r="GO275" s="158"/>
      <c r="GP275" s="158"/>
      <c r="GQ275" s="158"/>
      <c r="GR275" s="158"/>
      <c r="GS275" s="158"/>
      <c r="GT275" s="158"/>
      <c r="GU275" s="158"/>
      <c r="GV275" s="158"/>
      <c r="GW275" s="158"/>
      <c r="GX275" s="158"/>
      <c r="GY275" s="158"/>
      <c r="GZ275" s="158"/>
    </row>
    <row r="276" spans="1:253" s="157" customFormat="1" ht="13.5" customHeight="1">
      <c r="A276" s="138">
        <v>21013</v>
      </c>
      <c r="B276" s="173" t="s">
        <v>247</v>
      </c>
      <c r="C276" s="174">
        <f>VLOOKUP(A276,'[7]一般公共预算'!$A$6:$C$384,3,FALSE)</f>
        <v>150</v>
      </c>
      <c r="D276" s="174">
        <v>152.01</v>
      </c>
      <c r="E276" s="192">
        <f t="shared" si="14"/>
        <v>98.68</v>
      </c>
      <c r="G276" s="191">
        <v>21013</v>
      </c>
      <c r="H276" s="191" t="s">
        <v>777</v>
      </c>
      <c r="I276" s="191">
        <v>150</v>
      </c>
      <c r="J276" s="158">
        <f t="shared" si="15"/>
        <v>0</v>
      </c>
      <c r="HA276" s="160"/>
      <c r="HB276" s="160"/>
      <c r="HC276" s="160"/>
      <c r="HD276" s="160"/>
      <c r="HE276" s="160"/>
      <c r="HF276" s="160"/>
      <c r="HG276" s="160"/>
      <c r="HH276" s="160"/>
      <c r="HI276" s="160"/>
      <c r="HJ276" s="160"/>
      <c r="HK276" s="160"/>
      <c r="HL276" s="160"/>
      <c r="HM276" s="160"/>
      <c r="HN276" s="160"/>
      <c r="HO276" s="160"/>
      <c r="HP276" s="160"/>
      <c r="HQ276" s="160"/>
      <c r="HR276" s="160"/>
      <c r="HS276" s="160"/>
      <c r="HT276" s="160"/>
      <c r="HU276" s="160"/>
      <c r="HV276" s="160"/>
      <c r="HW276" s="160"/>
      <c r="HX276" s="160"/>
      <c r="HY276" s="160"/>
      <c r="HZ276" s="160"/>
      <c r="IA276" s="160"/>
      <c r="IB276" s="160"/>
      <c r="IC276" s="160"/>
      <c r="ID276" s="160"/>
      <c r="IE276" s="160"/>
      <c r="IF276" s="160"/>
      <c r="IG276" s="160"/>
      <c r="IH276" s="160"/>
      <c r="II276" s="160"/>
      <c r="IJ276" s="160"/>
      <c r="IK276" s="160"/>
      <c r="IL276" s="160"/>
      <c r="IM276" s="160"/>
      <c r="IN276" s="160"/>
      <c r="IO276" s="160"/>
      <c r="IP276" s="160"/>
      <c r="IQ276" s="160"/>
      <c r="IR276" s="160"/>
      <c r="IS276" s="160"/>
    </row>
    <row r="277" spans="1:253" s="157" customFormat="1" ht="13.5" customHeight="1">
      <c r="A277" s="138">
        <v>2101301</v>
      </c>
      <c r="B277" s="173" t="s">
        <v>248</v>
      </c>
      <c r="C277" s="174">
        <f>VLOOKUP(A277,'[7]一般公共预算'!$A$6:$C$384,3,FALSE)</f>
        <v>150</v>
      </c>
      <c r="D277" s="174">
        <v>152.01</v>
      </c>
      <c r="E277" s="192">
        <f t="shared" si="14"/>
        <v>98.68</v>
      </c>
      <c r="G277" s="191">
        <v>2101301</v>
      </c>
      <c r="H277" s="191" t="s">
        <v>778</v>
      </c>
      <c r="I277" s="191">
        <v>150</v>
      </c>
      <c r="J277" s="158">
        <f t="shared" si="15"/>
        <v>0</v>
      </c>
      <c r="HA277" s="160"/>
      <c r="HB277" s="160"/>
      <c r="HC277" s="160"/>
      <c r="HD277" s="160"/>
      <c r="HE277" s="160"/>
      <c r="HF277" s="160"/>
      <c r="HG277" s="160"/>
      <c r="HH277" s="160"/>
      <c r="HI277" s="160"/>
      <c r="HJ277" s="160"/>
      <c r="HK277" s="160"/>
      <c r="HL277" s="160"/>
      <c r="HM277" s="160"/>
      <c r="HN277" s="160"/>
      <c r="HO277" s="160"/>
      <c r="HP277" s="160"/>
      <c r="HQ277" s="160"/>
      <c r="HR277" s="160"/>
      <c r="HS277" s="160"/>
      <c r="HT277" s="160"/>
      <c r="HU277" s="160"/>
      <c r="HV277" s="160"/>
      <c r="HW277" s="160"/>
      <c r="HX277" s="160"/>
      <c r="HY277" s="160"/>
      <c r="HZ277" s="160"/>
      <c r="IA277" s="160"/>
      <c r="IB277" s="160"/>
      <c r="IC277" s="160"/>
      <c r="ID277" s="160"/>
      <c r="IE277" s="160"/>
      <c r="IF277" s="160"/>
      <c r="IG277" s="160"/>
      <c r="IH277" s="160"/>
      <c r="II277" s="160"/>
      <c r="IJ277" s="160"/>
      <c r="IK277" s="160"/>
      <c r="IL277" s="160"/>
      <c r="IM277" s="160"/>
      <c r="IN277" s="160"/>
      <c r="IO277" s="160"/>
      <c r="IP277" s="160"/>
      <c r="IQ277" s="160"/>
      <c r="IR277" s="160"/>
      <c r="IS277" s="160"/>
    </row>
    <row r="278" spans="1:253" s="157" customFormat="1" ht="13.5" customHeight="1">
      <c r="A278" s="138">
        <v>21015</v>
      </c>
      <c r="B278" s="173" t="s">
        <v>249</v>
      </c>
      <c r="C278" s="174">
        <f>VLOOKUP(A278,'[7]一般公共预算'!$A$6:$C$384,3,FALSE)</f>
        <v>263.65</v>
      </c>
      <c r="D278" s="174">
        <v>241.59</v>
      </c>
      <c r="E278" s="192">
        <f t="shared" si="14"/>
        <v>109.13</v>
      </c>
      <c r="G278" s="191">
        <v>21015</v>
      </c>
      <c r="H278" s="191" t="s">
        <v>779</v>
      </c>
      <c r="I278" s="191">
        <v>263.6473</v>
      </c>
      <c r="J278" s="158">
        <f t="shared" si="15"/>
        <v>0</v>
      </c>
      <c r="HA278" s="160"/>
      <c r="HB278" s="160"/>
      <c r="HC278" s="160"/>
      <c r="HD278" s="160"/>
      <c r="HE278" s="160"/>
      <c r="HF278" s="160"/>
      <c r="HG278" s="160"/>
      <c r="HH278" s="160"/>
      <c r="HI278" s="160"/>
      <c r="HJ278" s="160"/>
      <c r="HK278" s="160"/>
      <c r="HL278" s="160"/>
      <c r="HM278" s="160"/>
      <c r="HN278" s="160"/>
      <c r="HO278" s="160"/>
      <c r="HP278" s="160"/>
      <c r="HQ278" s="160"/>
      <c r="HR278" s="160"/>
      <c r="HS278" s="160"/>
      <c r="HT278" s="160"/>
      <c r="HU278" s="160"/>
      <c r="HV278" s="160"/>
      <c r="HW278" s="160"/>
      <c r="HX278" s="160"/>
      <c r="HY278" s="160"/>
      <c r="HZ278" s="160"/>
      <c r="IA278" s="160"/>
      <c r="IB278" s="160"/>
      <c r="IC278" s="160"/>
      <c r="ID278" s="160"/>
      <c r="IE278" s="160"/>
      <c r="IF278" s="160"/>
      <c r="IG278" s="160"/>
      <c r="IH278" s="160"/>
      <c r="II278" s="160"/>
      <c r="IJ278" s="160"/>
      <c r="IK278" s="160"/>
      <c r="IL278" s="160"/>
      <c r="IM278" s="160"/>
      <c r="IN278" s="160"/>
      <c r="IO278" s="160"/>
      <c r="IP278" s="160"/>
      <c r="IQ278" s="160"/>
      <c r="IR278" s="160"/>
      <c r="IS278" s="160"/>
    </row>
    <row r="279" spans="1:253" s="157" customFormat="1" ht="13.5" customHeight="1">
      <c r="A279" s="138">
        <v>2101501</v>
      </c>
      <c r="B279" s="179" t="s">
        <v>39</v>
      </c>
      <c r="C279" s="174">
        <f>VLOOKUP(A279,'[7]一般公共预算'!$A$6:$C$384,3,FALSE)</f>
        <v>247.65</v>
      </c>
      <c r="D279" s="174">
        <v>230.78</v>
      </c>
      <c r="E279" s="192">
        <f t="shared" si="14"/>
        <v>107.31</v>
      </c>
      <c r="G279" s="191">
        <v>2101501</v>
      </c>
      <c r="H279" s="191" t="s">
        <v>591</v>
      </c>
      <c r="I279" s="191">
        <v>247.6473</v>
      </c>
      <c r="J279" s="158">
        <f t="shared" si="15"/>
        <v>0</v>
      </c>
      <c r="HA279" s="160"/>
      <c r="HB279" s="160"/>
      <c r="HC279" s="160"/>
      <c r="HD279" s="160"/>
      <c r="HE279" s="160"/>
      <c r="HF279" s="160"/>
      <c r="HG279" s="160"/>
      <c r="HH279" s="160"/>
      <c r="HI279" s="160"/>
      <c r="HJ279" s="160"/>
      <c r="HK279" s="160"/>
      <c r="HL279" s="160"/>
      <c r="HM279" s="160"/>
      <c r="HN279" s="160"/>
      <c r="HO279" s="160"/>
      <c r="HP279" s="160"/>
      <c r="HQ279" s="160"/>
      <c r="HR279" s="160"/>
      <c r="HS279" s="160"/>
      <c r="HT279" s="160"/>
      <c r="HU279" s="160"/>
      <c r="HV279" s="160"/>
      <c r="HW279" s="160"/>
      <c r="HX279" s="160"/>
      <c r="HY279" s="160"/>
      <c r="HZ279" s="160"/>
      <c r="IA279" s="160"/>
      <c r="IB279" s="160"/>
      <c r="IC279" s="160"/>
      <c r="ID279" s="160"/>
      <c r="IE279" s="160"/>
      <c r="IF279" s="160"/>
      <c r="IG279" s="160"/>
      <c r="IH279" s="160"/>
      <c r="II279" s="160"/>
      <c r="IJ279" s="160"/>
      <c r="IK279" s="160"/>
      <c r="IL279" s="160"/>
      <c r="IM279" s="160"/>
      <c r="IN279" s="160"/>
      <c r="IO279" s="160"/>
      <c r="IP279" s="160"/>
      <c r="IQ279" s="160"/>
      <c r="IR279" s="160"/>
      <c r="IS279" s="160"/>
    </row>
    <row r="280" spans="1:208" s="159" customFormat="1" ht="13.5" customHeight="1">
      <c r="A280" s="138">
        <v>2101599</v>
      </c>
      <c r="B280" s="173" t="s">
        <v>250</v>
      </c>
      <c r="C280" s="174">
        <f>VLOOKUP(A280,'[7]一般公共预算'!$A$6:$C$384,3,FALSE)</f>
        <v>16</v>
      </c>
      <c r="D280" s="174">
        <v>10.81</v>
      </c>
      <c r="E280" s="192">
        <f t="shared" si="14"/>
        <v>148.01</v>
      </c>
      <c r="F280" s="158"/>
      <c r="G280" s="191">
        <v>2101599</v>
      </c>
      <c r="H280" s="191" t="s">
        <v>780</v>
      </c>
      <c r="I280" s="191">
        <v>16</v>
      </c>
      <c r="J280" s="158">
        <f t="shared" si="15"/>
        <v>0</v>
      </c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8"/>
      <c r="AS280" s="158"/>
      <c r="AT280" s="158"/>
      <c r="AU280" s="158"/>
      <c r="AV280" s="158"/>
      <c r="AW280" s="158"/>
      <c r="AX280" s="158"/>
      <c r="AY280" s="158"/>
      <c r="AZ280" s="158"/>
      <c r="BA280" s="158"/>
      <c r="BB280" s="158"/>
      <c r="BC280" s="158"/>
      <c r="BD280" s="158"/>
      <c r="BE280" s="158"/>
      <c r="BF280" s="158"/>
      <c r="BG280" s="158"/>
      <c r="BH280" s="158"/>
      <c r="BI280" s="158"/>
      <c r="BJ280" s="158"/>
      <c r="BK280" s="158"/>
      <c r="BL280" s="158"/>
      <c r="BM280" s="158"/>
      <c r="BN280" s="158"/>
      <c r="BO280" s="158"/>
      <c r="BP280" s="158"/>
      <c r="BQ280" s="158"/>
      <c r="BR280" s="158"/>
      <c r="BS280" s="158"/>
      <c r="BT280" s="158"/>
      <c r="BU280" s="158"/>
      <c r="BV280" s="158"/>
      <c r="BW280" s="158"/>
      <c r="BX280" s="158"/>
      <c r="BY280" s="158"/>
      <c r="BZ280" s="158"/>
      <c r="CA280" s="158"/>
      <c r="CB280" s="158"/>
      <c r="CC280" s="158"/>
      <c r="CD280" s="158"/>
      <c r="CE280" s="158"/>
      <c r="CF280" s="158"/>
      <c r="CG280" s="158"/>
      <c r="CH280" s="158"/>
      <c r="CI280" s="158"/>
      <c r="CJ280" s="158"/>
      <c r="CK280" s="158"/>
      <c r="CL280" s="158"/>
      <c r="CM280" s="158"/>
      <c r="CN280" s="158"/>
      <c r="CO280" s="158"/>
      <c r="CP280" s="158"/>
      <c r="CQ280" s="158"/>
      <c r="CR280" s="158"/>
      <c r="CS280" s="158"/>
      <c r="CT280" s="158"/>
      <c r="CU280" s="158"/>
      <c r="CV280" s="158"/>
      <c r="CW280" s="158"/>
      <c r="CX280" s="158"/>
      <c r="CY280" s="158"/>
      <c r="CZ280" s="158"/>
      <c r="DA280" s="158"/>
      <c r="DB280" s="158"/>
      <c r="DC280" s="158"/>
      <c r="DD280" s="158"/>
      <c r="DE280" s="158"/>
      <c r="DF280" s="158"/>
      <c r="DG280" s="158"/>
      <c r="DH280" s="158"/>
      <c r="DI280" s="158"/>
      <c r="DJ280" s="158"/>
      <c r="DK280" s="158"/>
      <c r="DL280" s="158"/>
      <c r="DM280" s="158"/>
      <c r="DN280" s="158"/>
      <c r="DO280" s="158"/>
      <c r="DP280" s="158"/>
      <c r="DQ280" s="158"/>
      <c r="DR280" s="158"/>
      <c r="DS280" s="158"/>
      <c r="DT280" s="158"/>
      <c r="DU280" s="158"/>
      <c r="DV280" s="158"/>
      <c r="DW280" s="158"/>
      <c r="DX280" s="158"/>
      <c r="DY280" s="158"/>
      <c r="DZ280" s="158"/>
      <c r="EA280" s="158"/>
      <c r="EB280" s="158"/>
      <c r="EC280" s="158"/>
      <c r="ED280" s="158"/>
      <c r="EE280" s="158"/>
      <c r="EF280" s="158"/>
      <c r="EG280" s="158"/>
      <c r="EH280" s="158"/>
      <c r="EI280" s="158"/>
      <c r="EJ280" s="158"/>
      <c r="EK280" s="158"/>
      <c r="EL280" s="158"/>
      <c r="EM280" s="158"/>
      <c r="EN280" s="158"/>
      <c r="EO280" s="158"/>
      <c r="EP280" s="158"/>
      <c r="EQ280" s="158"/>
      <c r="ER280" s="158"/>
      <c r="ES280" s="158"/>
      <c r="ET280" s="158"/>
      <c r="EU280" s="158"/>
      <c r="EV280" s="158"/>
      <c r="EW280" s="158"/>
      <c r="EX280" s="158"/>
      <c r="EY280" s="158"/>
      <c r="EZ280" s="158"/>
      <c r="FA280" s="158"/>
      <c r="FB280" s="158"/>
      <c r="FC280" s="158"/>
      <c r="FD280" s="158"/>
      <c r="FE280" s="158"/>
      <c r="FF280" s="158"/>
      <c r="FG280" s="158"/>
      <c r="FH280" s="158"/>
      <c r="FI280" s="158"/>
      <c r="FJ280" s="158"/>
      <c r="FK280" s="158"/>
      <c r="FL280" s="158"/>
      <c r="FM280" s="158"/>
      <c r="FN280" s="158"/>
      <c r="FO280" s="158"/>
      <c r="FP280" s="158"/>
      <c r="FQ280" s="158"/>
      <c r="FR280" s="158"/>
      <c r="FS280" s="158"/>
      <c r="FT280" s="158"/>
      <c r="FU280" s="158"/>
      <c r="FV280" s="158"/>
      <c r="FW280" s="158"/>
      <c r="FX280" s="158"/>
      <c r="FY280" s="158"/>
      <c r="FZ280" s="158"/>
      <c r="GA280" s="158"/>
      <c r="GB280" s="158"/>
      <c r="GC280" s="158"/>
      <c r="GD280" s="158"/>
      <c r="GE280" s="158"/>
      <c r="GF280" s="158"/>
      <c r="GG280" s="158"/>
      <c r="GH280" s="158"/>
      <c r="GI280" s="158"/>
      <c r="GJ280" s="158"/>
      <c r="GK280" s="158"/>
      <c r="GL280" s="158"/>
      <c r="GM280" s="158"/>
      <c r="GN280" s="158"/>
      <c r="GO280" s="158"/>
      <c r="GP280" s="158"/>
      <c r="GQ280" s="158"/>
      <c r="GR280" s="158"/>
      <c r="GS280" s="158"/>
      <c r="GT280" s="158"/>
      <c r="GU280" s="158"/>
      <c r="GV280" s="158"/>
      <c r="GW280" s="158"/>
      <c r="GX280" s="158"/>
      <c r="GY280" s="158"/>
      <c r="GZ280" s="158"/>
    </row>
    <row r="281" spans="1:253" s="157" customFormat="1" ht="13.5" customHeight="1">
      <c r="A281" s="138">
        <v>21099</v>
      </c>
      <c r="B281" s="173" t="s">
        <v>251</v>
      </c>
      <c r="C281" s="174">
        <f>VLOOKUP(A281,'[7]一般公共预算'!$A$6:$C$384,3,FALSE)</f>
        <v>2959.36</v>
      </c>
      <c r="D281" s="174">
        <v>355.54</v>
      </c>
      <c r="E281" s="192">
        <f t="shared" si="14"/>
        <v>832.36</v>
      </c>
      <c r="G281" s="191">
        <v>21099</v>
      </c>
      <c r="H281" s="191" t="s">
        <v>781</v>
      </c>
      <c r="I281" s="191">
        <v>3264.878</v>
      </c>
      <c r="J281" s="158">
        <f t="shared" si="15"/>
        <v>0</v>
      </c>
      <c r="HA281" s="160"/>
      <c r="HB281" s="160"/>
      <c r="HC281" s="160"/>
      <c r="HD281" s="160"/>
      <c r="HE281" s="160"/>
      <c r="HF281" s="160"/>
      <c r="HG281" s="160"/>
      <c r="HH281" s="160"/>
      <c r="HI281" s="160"/>
      <c r="HJ281" s="160"/>
      <c r="HK281" s="160"/>
      <c r="HL281" s="160"/>
      <c r="HM281" s="160"/>
      <c r="HN281" s="160"/>
      <c r="HO281" s="160"/>
      <c r="HP281" s="160"/>
      <c r="HQ281" s="160"/>
      <c r="HR281" s="160"/>
      <c r="HS281" s="160"/>
      <c r="HT281" s="160"/>
      <c r="HU281" s="160"/>
      <c r="HV281" s="160"/>
      <c r="HW281" s="160"/>
      <c r="HX281" s="160"/>
      <c r="HY281" s="160"/>
      <c r="HZ281" s="160"/>
      <c r="IA281" s="160"/>
      <c r="IB281" s="160"/>
      <c r="IC281" s="160"/>
      <c r="ID281" s="160"/>
      <c r="IE281" s="160"/>
      <c r="IF281" s="160"/>
      <c r="IG281" s="160"/>
      <c r="IH281" s="160"/>
      <c r="II281" s="160"/>
      <c r="IJ281" s="160"/>
      <c r="IK281" s="160"/>
      <c r="IL281" s="160"/>
      <c r="IM281" s="160"/>
      <c r="IN281" s="160"/>
      <c r="IO281" s="160"/>
      <c r="IP281" s="160"/>
      <c r="IQ281" s="160"/>
      <c r="IR281" s="160"/>
      <c r="IS281" s="160"/>
    </row>
    <row r="282" spans="1:253" s="157" customFormat="1" ht="13.5" customHeight="1">
      <c r="A282" s="138">
        <v>2109999</v>
      </c>
      <c r="B282" s="173" t="s">
        <v>252</v>
      </c>
      <c r="C282" s="174">
        <f>VLOOKUP(A282,'[7]一般公共预算'!$A$6:$C$384,3,FALSE)</f>
        <v>2959.36</v>
      </c>
      <c r="D282" s="174">
        <v>355.54</v>
      </c>
      <c r="E282" s="192">
        <f t="shared" si="14"/>
        <v>832.36</v>
      </c>
      <c r="G282" s="191">
        <v>2109999</v>
      </c>
      <c r="H282" s="191" t="s">
        <v>782</v>
      </c>
      <c r="I282" s="191">
        <v>3264.878</v>
      </c>
      <c r="J282" s="158">
        <f t="shared" si="15"/>
        <v>0</v>
      </c>
      <c r="HA282" s="160"/>
      <c r="HB282" s="160"/>
      <c r="HC282" s="160"/>
      <c r="HD282" s="160"/>
      <c r="HE282" s="160"/>
      <c r="HF282" s="160"/>
      <c r="HG282" s="160"/>
      <c r="HH282" s="160"/>
      <c r="HI282" s="160"/>
      <c r="HJ282" s="160"/>
      <c r="HK282" s="160"/>
      <c r="HL282" s="160"/>
      <c r="HM282" s="160"/>
      <c r="HN282" s="160"/>
      <c r="HO282" s="160"/>
      <c r="HP282" s="160"/>
      <c r="HQ282" s="160"/>
      <c r="HR282" s="160"/>
      <c r="HS282" s="160"/>
      <c r="HT282" s="160"/>
      <c r="HU282" s="160"/>
      <c r="HV282" s="160"/>
      <c r="HW282" s="160"/>
      <c r="HX282" s="160"/>
      <c r="HY282" s="160"/>
      <c r="HZ282" s="160"/>
      <c r="IA282" s="160"/>
      <c r="IB282" s="160"/>
      <c r="IC282" s="160"/>
      <c r="ID282" s="160"/>
      <c r="IE282" s="160"/>
      <c r="IF282" s="160"/>
      <c r="IG282" s="160"/>
      <c r="IH282" s="160"/>
      <c r="II282" s="160"/>
      <c r="IJ282" s="160"/>
      <c r="IK282" s="160"/>
      <c r="IL282" s="160"/>
      <c r="IM282" s="160"/>
      <c r="IN282" s="160"/>
      <c r="IO282" s="160"/>
      <c r="IP282" s="160"/>
      <c r="IQ282" s="160"/>
      <c r="IR282" s="160"/>
      <c r="IS282" s="160"/>
    </row>
    <row r="283" spans="1:253" s="157" customFormat="1" ht="13.5" customHeight="1">
      <c r="A283" s="171">
        <v>211</v>
      </c>
      <c r="B283" s="172" t="s">
        <v>253</v>
      </c>
      <c r="C283" s="169">
        <f>VLOOKUP(A283,'[7]一般公共预算'!$A$6:$C$384,3,FALSE)</f>
        <v>1029.98</v>
      </c>
      <c r="D283" s="169">
        <v>120.47</v>
      </c>
      <c r="E283" s="124">
        <f t="shared" si="14"/>
        <v>854.97</v>
      </c>
      <c r="G283" s="191">
        <v>211</v>
      </c>
      <c r="H283" s="191" t="s">
        <v>253</v>
      </c>
      <c r="I283" s="191">
        <v>1029.9802</v>
      </c>
      <c r="J283" s="158">
        <f t="shared" si="15"/>
        <v>0</v>
      </c>
      <c r="HA283" s="160"/>
      <c r="HB283" s="160"/>
      <c r="HC283" s="160"/>
      <c r="HD283" s="160"/>
      <c r="HE283" s="160"/>
      <c r="HF283" s="160"/>
      <c r="HG283" s="160"/>
      <c r="HH283" s="160"/>
      <c r="HI283" s="160"/>
      <c r="HJ283" s="160"/>
      <c r="HK283" s="160"/>
      <c r="HL283" s="160"/>
      <c r="HM283" s="160"/>
      <c r="HN283" s="160"/>
      <c r="HO283" s="160"/>
      <c r="HP283" s="160"/>
      <c r="HQ283" s="160"/>
      <c r="HR283" s="160"/>
      <c r="HS283" s="160"/>
      <c r="HT283" s="160"/>
      <c r="HU283" s="160"/>
      <c r="HV283" s="160"/>
      <c r="HW283" s="160"/>
      <c r="HX283" s="160"/>
      <c r="HY283" s="160"/>
      <c r="HZ283" s="160"/>
      <c r="IA283" s="160"/>
      <c r="IB283" s="160"/>
      <c r="IC283" s="160"/>
      <c r="ID283" s="160"/>
      <c r="IE283" s="160"/>
      <c r="IF283" s="160"/>
      <c r="IG283" s="160"/>
      <c r="IH283" s="160"/>
      <c r="II283" s="160"/>
      <c r="IJ283" s="160"/>
      <c r="IK283" s="160"/>
      <c r="IL283" s="160"/>
      <c r="IM283" s="160"/>
      <c r="IN283" s="160"/>
      <c r="IO283" s="160"/>
      <c r="IP283" s="160"/>
      <c r="IQ283" s="160"/>
      <c r="IR283" s="160"/>
      <c r="IS283" s="160"/>
    </row>
    <row r="284" spans="1:253" s="157" customFormat="1" ht="13.5" customHeight="1">
      <c r="A284" s="138">
        <v>21101</v>
      </c>
      <c r="B284" s="173" t="s">
        <v>254</v>
      </c>
      <c r="C284" s="174">
        <f>VLOOKUP(A284,'[7]一般公共预算'!$A$6:$C$384,3,FALSE)</f>
        <v>1029.98</v>
      </c>
      <c r="D284" s="174">
        <v>20.47</v>
      </c>
      <c r="E284" s="192">
        <f t="shared" si="14"/>
        <v>5031.66</v>
      </c>
      <c r="G284" s="191">
        <v>21101</v>
      </c>
      <c r="H284" s="191" t="s">
        <v>783</v>
      </c>
      <c r="I284" s="191">
        <v>1029.9802</v>
      </c>
      <c r="J284" s="158">
        <f t="shared" si="15"/>
        <v>0</v>
      </c>
      <c r="HA284" s="160"/>
      <c r="HB284" s="160"/>
      <c r="HC284" s="160"/>
      <c r="HD284" s="160"/>
      <c r="HE284" s="160"/>
      <c r="HF284" s="160"/>
      <c r="HG284" s="160"/>
      <c r="HH284" s="160"/>
      <c r="HI284" s="160"/>
      <c r="HJ284" s="160"/>
      <c r="HK284" s="160"/>
      <c r="HL284" s="160"/>
      <c r="HM284" s="160"/>
      <c r="HN284" s="160"/>
      <c r="HO284" s="160"/>
      <c r="HP284" s="160"/>
      <c r="HQ284" s="160"/>
      <c r="HR284" s="160"/>
      <c r="HS284" s="160"/>
      <c r="HT284" s="160"/>
      <c r="HU284" s="160"/>
      <c r="HV284" s="160"/>
      <c r="HW284" s="160"/>
      <c r="HX284" s="160"/>
      <c r="HY284" s="160"/>
      <c r="HZ284" s="160"/>
      <c r="IA284" s="160"/>
      <c r="IB284" s="160"/>
      <c r="IC284" s="160"/>
      <c r="ID284" s="160"/>
      <c r="IE284" s="160"/>
      <c r="IF284" s="160"/>
      <c r="IG284" s="160"/>
      <c r="IH284" s="160"/>
      <c r="II284" s="160"/>
      <c r="IJ284" s="160"/>
      <c r="IK284" s="160"/>
      <c r="IL284" s="160"/>
      <c r="IM284" s="160"/>
      <c r="IN284" s="160"/>
      <c r="IO284" s="160"/>
      <c r="IP284" s="160"/>
      <c r="IQ284" s="160"/>
      <c r="IR284" s="160"/>
      <c r="IS284" s="160"/>
    </row>
    <row r="285" spans="1:253" s="157" customFormat="1" ht="13.5" customHeight="1">
      <c r="A285" s="138">
        <v>2110101</v>
      </c>
      <c r="B285" s="173" t="s">
        <v>784</v>
      </c>
      <c r="C285" s="174">
        <f>VLOOKUP(A285,'[7]一般公共预算'!$A$6:$C$384,3,FALSE)</f>
        <v>950.54</v>
      </c>
      <c r="D285" s="174"/>
      <c r="E285" s="192">
        <f t="shared" si="14"/>
      </c>
      <c r="G285" s="191">
        <v>2110101</v>
      </c>
      <c r="H285" s="191" t="s">
        <v>591</v>
      </c>
      <c r="I285" s="191">
        <v>950.5352</v>
      </c>
      <c r="J285" s="158">
        <f aca="true" t="shared" si="16" ref="J285:J315">A285-G285</f>
        <v>0</v>
      </c>
      <c r="HA285" s="160"/>
      <c r="HB285" s="160"/>
      <c r="HC285" s="160"/>
      <c r="HD285" s="160"/>
      <c r="HE285" s="160"/>
      <c r="HF285" s="160"/>
      <c r="HG285" s="160"/>
      <c r="HH285" s="160"/>
      <c r="HI285" s="160"/>
      <c r="HJ285" s="160"/>
      <c r="HK285" s="160"/>
      <c r="HL285" s="160"/>
      <c r="HM285" s="160"/>
      <c r="HN285" s="160"/>
      <c r="HO285" s="160"/>
      <c r="HP285" s="160"/>
      <c r="HQ285" s="160"/>
      <c r="HR285" s="160"/>
      <c r="HS285" s="160"/>
      <c r="HT285" s="160"/>
      <c r="HU285" s="160"/>
      <c r="HV285" s="160"/>
      <c r="HW285" s="160"/>
      <c r="HX285" s="160"/>
      <c r="HY285" s="160"/>
      <c r="HZ285" s="160"/>
      <c r="IA285" s="160"/>
      <c r="IB285" s="160"/>
      <c r="IC285" s="160"/>
      <c r="ID285" s="160"/>
      <c r="IE285" s="160"/>
      <c r="IF285" s="160"/>
      <c r="IG285" s="160"/>
      <c r="IH285" s="160"/>
      <c r="II285" s="160"/>
      <c r="IJ285" s="160"/>
      <c r="IK285" s="160"/>
      <c r="IL285" s="160"/>
      <c r="IM285" s="160"/>
      <c r="IN285" s="160"/>
      <c r="IO285" s="160"/>
      <c r="IP285" s="160"/>
      <c r="IQ285" s="160"/>
      <c r="IR285" s="160"/>
      <c r="IS285" s="160"/>
    </row>
    <row r="286" spans="1:253" s="157" customFormat="1" ht="13.5" customHeight="1">
      <c r="A286" s="138">
        <v>2110102</v>
      </c>
      <c r="B286" s="173" t="s">
        <v>40</v>
      </c>
      <c r="C286" s="174">
        <f>VLOOKUP(A286,'[7]一般公共预算'!$A$6:$C$384,3,FALSE)</f>
        <v>79.45</v>
      </c>
      <c r="D286" s="174">
        <v>20.47</v>
      </c>
      <c r="E286" s="192">
        <f t="shared" si="14"/>
        <v>388.13</v>
      </c>
      <c r="G286" s="191">
        <v>2110102</v>
      </c>
      <c r="H286" s="191" t="s">
        <v>592</v>
      </c>
      <c r="I286" s="191">
        <v>79.445</v>
      </c>
      <c r="J286" s="158">
        <f t="shared" si="16"/>
        <v>0</v>
      </c>
      <c r="HA286" s="160"/>
      <c r="HB286" s="160"/>
      <c r="HC286" s="160"/>
      <c r="HD286" s="160"/>
      <c r="HE286" s="160"/>
      <c r="HF286" s="160"/>
      <c r="HG286" s="160"/>
      <c r="HH286" s="160"/>
      <c r="HI286" s="160"/>
      <c r="HJ286" s="160"/>
      <c r="HK286" s="160"/>
      <c r="HL286" s="160"/>
      <c r="HM286" s="160"/>
      <c r="HN286" s="160"/>
      <c r="HO286" s="160"/>
      <c r="HP286" s="160"/>
      <c r="HQ286" s="160"/>
      <c r="HR286" s="160"/>
      <c r="HS286" s="160"/>
      <c r="HT286" s="160"/>
      <c r="HU286" s="160"/>
      <c r="HV286" s="160"/>
      <c r="HW286" s="160"/>
      <c r="HX286" s="160"/>
      <c r="HY286" s="160"/>
      <c r="HZ286" s="160"/>
      <c r="IA286" s="160"/>
      <c r="IB286" s="160"/>
      <c r="IC286" s="160"/>
      <c r="ID286" s="160"/>
      <c r="IE286" s="160"/>
      <c r="IF286" s="160"/>
      <c r="IG286" s="160"/>
      <c r="IH286" s="160"/>
      <c r="II286" s="160"/>
      <c r="IJ286" s="160"/>
      <c r="IK286" s="160"/>
      <c r="IL286" s="160"/>
      <c r="IM286" s="160"/>
      <c r="IN286" s="160"/>
      <c r="IO286" s="160"/>
      <c r="IP286" s="160"/>
      <c r="IQ286" s="160"/>
      <c r="IR286" s="160"/>
      <c r="IS286" s="160"/>
    </row>
    <row r="287" spans="1:253" s="157" customFormat="1" ht="13.5" customHeight="1">
      <c r="A287" s="138">
        <v>21103</v>
      </c>
      <c r="B287" s="173" t="s">
        <v>255</v>
      </c>
      <c r="C287" s="174"/>
      <c r="D287" s="174">
        <v>100</v>
      </c>
      <c r="E287" s="192">
        <f t="shared" si="14"/>
        <v>0</v>
      </c>
      <c r="G287" s="191"/>
      <c r="H287" s="191"/>
      <c r="I287" s="191"/>
      <c r="J287" s="158">
        <f t="shared" si="16"/>
        <v>21103</v>
      </c>
      <c r="HA287" s="160"/>
      <c r="HB287" s="160"/>
      <c r="HC287" s="160"/>
      <c r="HD287" s="160"/>
      <c r="HE287" s="160"/>
      <c r="HF287" s="160"/>
      <c r="HG287" s="160"/>
      <c r="HH287" s="160"/>
      <c r="HI287" s="160"/>
      <c r="HJ287" s="160"/>
      <c r="HK287" s="160"/>
      <c r="HL287" s="160"/>
      <c r="HM287" s="160"/>
      <c r="HN287" s="160"/>
      <c r="HO287" s="160"/>
      <c r="HP287" s="160"/>
      <c r="HQ287" s="160"/>
      <c r="HR287" s="160"/>
      <c r="HS287" s="160"/>
      <c r="HT287" s="160"/>
      <c r="HU287" s="160"/>
      <c r="HV287" s="160"/>
      <c r="HW287" s="160"/>
      <c r="HX287" s="160"/>
      <c r="HY287" s="160"/>
      <c r="HZ287" s="160"/>
      <c r="IA287" s="160"/>
      <c r="IB287" s="160"/>
      <c r="IC287" s="160"/>
      <c r="ID287" s="160"/>
      <c r="IE287" s="160"/>
      <c r="IF287" s="160"/>
      <c r="IG287" s="160"/>
      <c r="IH287" s="160"/>
      <c r="II287" s="160"/>
      <c r="IJ287" s="160"/>
      <c r="IK287" s="160"/>
      <c r="IL287" s="160"/>
      <c r="IM287" s="160"/>
      <c r="IN287" s="160"/>
      <c r="IO287" s="160"/>
      <c r="IP287" s="160"/>
      <c r="IQ287" s="160"/>
      <c r="IR287" s="160"/>
      <c r="IS287" s="160"/>
    </row>
    <row r="288" spans="1:253" s="157" customFormat="1" ht="13.5" customHeight="1">
      <c r="A288" s="138">
        <v>2110399</v>
      </c>
      <c r="B288" s="173" t="s">
        <v>256</v>
      </c>
      <c r="C288" s="174"/>
      <c r="D288" s="174">
        <v>100</v>
      </c>
      <c r="E288" s="192">
        <f t="shared" si="14"/>
        <v>0</v>
      </c>
      <c r="G288" s="191"/>
      <c r="H288" s="191"/>
      <c r="I288" s="191"/>
      <c r="J288" s="158">
        <f t="shared" si="16"/>
        <v>2110399</v>
      </c>
      <c r="HA288" s="160"/>
      <c r="HB288" s="160"/>
      <c r="HC288" s="160"/>
      <c r="HD288" s="160"/>
      <c r="HE288" s="160"/>
      <c r="HF288" s="160"/>
      <c r="HG288" s="160"/>
      <c r="HH288" s="160"/>
      <c r="HI288" s="160"/>
      <c r="HJ288" s="160"/>
      <c r="HK288" s="160"/>
      <c r="HL288" s="160"/>
      <c r="HM288" s="160"/>
      <c r="HN288" s="160"/>
      <c r="HO288" s="160"/>
      <c r="HP288" s="160"/>
      <c r="HQ288" s="160"/>
      <c r="HR288" s="160"/>
      <c r="HS288" s="160"/>
      <c r="HT288" s="160"/>
      <c r="HU288" s="160"/>
      <c r="HV288" s="160"/>
      <c r="HW288" s="160"/>
      <c r="HX288" s="160"/>
      <c r="HY288" s="160"/>
      <c r="HZ288" s="160"/>
      <c r="IA288" s="160"/>
      <c r="IB288" s="160"/>
      <c r="IC288" s="160"/>
      <c r="ID288" s="160"/>
      <c r="IE288" s="160"/>
      <c r="IF288" s="160"/>
      <c r="IG288" s="160"/>
      <c r="IH288" s="160"/>
      <c r="II288" s="160"/>
      <c r="IJ288" s="160"/>
      <c r="IK288" s="160"/>
      <c r="IL288" s="160"/>
      <c r="IM288" s="160"/>
      <c r="IN288" s="160"/>
      <c r="IO288" s="160"/>
      <c r="IP288" s="160"/>
      <c r="IQ288" s="160"/>
      <c r="IR288" s="160"/>
      <c r="IS288" s="160"/>
    </row>
    <row r="289" spans="1:253" s="157" customFormat="1" ht="13.5" customHeight="1">
      <c r="A289" s="171">
        <v>212</v>
      </c>
      <c r="B289" s="178" t="s">
        <v>259</v>
      </c>
      <c r="C289" s="169">
        <f>VLOOKUP(A289,'[7]一般公共预算'!$A$6:$C$384,3,FALSE)</f>
        <v>202465.05</v>
      </c>
      <c r="D289" s="169">
        <v>172837.18</v>
      </c>
      <c r="E289" s="124">
        <f t="shared" si="14"/>
        <v>117.14</v>
      </c>
      <c r="G289" s="191">
        <v>212</v>
      </c>
      <c r="H289" s="191" t="s">
        <v>259</v>
      </c>
      <c r="I289" s="191">
        <v>202465.0505</v>
      </c>
      <c r="J289" s="158">
        <f t="shared" si="16"/>
        <v>0</v>
      </c>
      <c r="HA289" s="160"/>
      <c r="HB289" s="160"/>
      <c r="HC289" s="160"/>
      <c r="HD289" s="160"/>
      <c r="HE289" s="160"/>
      <c r="HF289" s="160"/>
      <c r="HG289" s="160"/>
      <c r="HH289" s="160"/>
      <c r="HI289" s="160"/>
      <c r="HJ289" s="160"/>
      <c r="HK289" s="160"/>
      <c r="HL289" s="160"/>
      <c r="HM289" s="160"/>
      <c r="HN289" s="160"/>
      <c r="HO289" s="160"/>
      <c r="HP289" s="160"/>
      <c r="HQ289" s="160"/>
      <c r="HR289" s="160"/>
      <c r="HS289" s="160"/>
      <c r="HT289" s="160"/>
      <c r="HU289" s="160"/>
      <c r="HV289" s="160"/>
      <c r="HW289" s="160"/>
      <c r="HX289" s="160"/>
      <c r="HY289" s="160"/>
      <c r="HZ289" s="160"/>
      <c r="IA289" s="160"/>
      <c r="IB289" s="160"/>
      <c r="IC289" s="160"/>
      <c r="ID289" s="160"/>
      <c r="IE289" s="160"/>
      <c r="IF289" s="160"/>
      <c r="IG289" s="160"/>
      <c r="IH289" s="160"/>
      <c r="II289" s="160"/>
      <c r="IJ289" s="160"/>
      <c r="IK289" s="160"/>
      <c r="IL289" s="160"/>
      <c r="IM289" s="160"/>
      <c r="IN289" s="160"/>
      <c r="IO289" s="160"/>
      <c r="IP289" s="160"/>
      <c r="IQ289" s="160"/>
      <c r="IR289" s="160"/>
      <c r="IS289" s="160"/>
    </row>
    <row r="290" spans="1:253" s="157" customFormat="1" ht="13.5" customHeight="1">
      <c r="A290" s="138">
        <v>21201</v>
      </c>
      <c r="B290" s="173" t="s">
        <v>260</v>
      </c>
      <c r="C290" s="174">
        <f>VLOOKUP(A290,'[7]一般公共预算'!$A$6:$C$384,3,FALSE)</f>
        <v>48109.66</v>
      </c>
      <c r="D290" s="174">
        <v>48818.85</v>
      </c>
      <c r="E290" s="192">
        <f t="shared" si="14"/>
        <v>98.55</v>
      </c>
      <c r="G290" s="191">
        <v>21201</v>
      </c>
      <c r="H290" s="191" t="s">
        <v>785</v>
      </c>
      <c r="I290" s="191">
        <v>48109.6599</v>
      </c>
      <c r="J290" s="158">
        <f t="shared" si="16"/>
        <v>0</v>
      </c>
      <c r="HA290" s="160"/>
      <c r="HB290" s="160"/>
      <c r="HC290" s="160"/>
      <c r="HD290" s="160"/>
      <c r="HE290" s="160"/>
      <c r="HF290" s="160"/>
      <c r="HG290" s="160"/>
      <c r="HH290" s="160"/>
      <c r="HI290" s="160"/>
      <c r="HJ290" s="160"/>
      <c r="HK290" s="160"/>
      <c r="HL290" s="160"/>
      <c r="HM290" s="160"/>
      <c r="HN290" s="160"/>
      <c r="HO290" s="160"/>
      <c r="HP290" s="160"/>
      <c r="HQ290" s="160"/>
      <c r="HR290" s="160"/>
      <c r="HS290" s="160"/>
      <c r="HT290" s="160"/>
      <c r="HU290" s="160"/>
      <c r="HV290" s="160"/>
      <c r="HW290" s="160"/>
      <c r="HX290" s="160"/>
      <c r="HY290" s="160"/>
      <c r="HZ290" s="160"/>
      <c r="IA290" s="160"/>
      <c r="IB290" s="160"/>
      <c r="IC290" s="160"/>
      <c r="ID290" s="160"/>
      <c r="IE290" s="160"/>
      <c r="IF290" s="160"/>
      <c r="IG290" s="160"/>
      <c r="IH290" s="160"/>
      <c r="II290" s="160"/>
      <c r="IJ290" s="160"/>
      <c r="IK290" s="160"/>
      <c r="IL290" s="160"/>
      <c r="IM290" s="160"/>
      <c r="IN290" s="160"/>
      <c r="IO290" s="160"/>
      <c r="IP290" s="160"/>
      <c r="IQ290" s="160"/>
      <c r="IR290" s="160"/>
      <c r="IS290" s="160"/>
    </row>
    <row r="291" spans="1:253" s="157" customFormat="1" ht="13.5" customHeight="1">
      <c r="A291" s="138">
        <v>2120101</v>
      </c>
      <c r="B291" s="173" t="s">
        <v>39</v>
      </c>
      <c r="C291" s="174">
        <f>VLOOKUP(A291,'[7]一般公共预算'!$A$6:$C$384,3,FALSE)</f>
        <v>3402.83</v>
      </c>
      <c r="D291" s="174">
        <v>3104.89</v>
      </c>
      <c r="E291" s="192">
        <f t="shared" si="14"/>
        <v>109.6</v>
      </c>
      <c r="G291" s="191">
        <v>2120101</v>
      </c>
      <c r="H291" s="191" t="s">
        <v>591</v>
      </c>
      <c r="I291" s="191">
        <v>3402.8304</v>
      </c>
      <c r="J291" s="158">
        <f t="shared" si="16"/>
        <v>0</v>
      </c>
      <c r="HA291" s="160"/>
      <c r="HB291" s="160"/>
      <c r="HC291" s="160"/>
      <c r="HD291" s="160"/>
      <c r="HE291" s="160"/>
      <c r="HF291" s="160"/>
      <c r="HG291" s="160"/>
      <c r="HH291" s="160"/>
      <c r="HI291" s="160"/>
      <c r="HJ291" s="160"/>
      <c r="HK291" s="160"/>
      <c r="HL291" s="160"/>
      <c r="HM291" s="160"/>
      <c r="HN291" s="160"/>
      <c r="HO291" s="160"/>
      <c r="HP291" s="160"/>
      <c r="HQ291" s="160"/>
      <c r="HR291" s="160"/>
      <c r="HS291" s="160"/>
      <c r="HT291" s="160"/>
      <c r="HU291" s="160"/>
      <c r="HV291" s="160"/>
      <c r="HW291" s="160"/>
      <c r="HX291" s="160"/>
      <c r="HY291" s="160"/>
      <c r="HZ291" s="160"/>
      <c r="IA291" s="160"/>
      <c r="IB291" s="160"/>
      <c r="IC291" s="160"/>
      <c r="ID291" s="160"/>
      <c r="IE291" s="160"/>
      <c r="IF291" s="160"/>
      <c r="IG291" s="160"/>
      <c r="IH291" s="160"/>
      <c r="II291" s="160"/>
      <c r="IJ291" s="160"/>
      <c r="IK291" s="160"/>
      <c r="IL291" s="160"/>
      <c r="IM291" s="160"/>
      <c r="IN291" s="160"/>
      <c r="IO291" s="160"/>
      <c r="IP291" s="160"/>
      <c r="IQ291" s="160"/>
      <c r="IR291" s="160"/>
      <c r="IS291" s="160"/>
    </row>
    <row r="292" spans="1:253" s="157" customFormat="1" ht="13.5" customHeight="1">
      <c r="A292" s="138">
        <v>2120102</v>
      </c>
      <c r="B292" s="173" t="s">
        <v>40</v>
      </c>
      <c r="C292" s="174">
        <f>VLOOKUP(A292,'[7]一般公共预算'!$A$6:$C$384,3,FALSE)</f>
        <v>5058.1</v>
      </c>
      <c r="D292" s="174">
        <v>6070.01</v>
      </c>
      <c r="E292" s="192">
        <f t="shared" si="14"/>
        <v>83.33</v>
      </c>
      <c r="G292" s="191">
        <v>2120102</v>
      </c>
      <c r="H292" s="191" t="s">
        <v>592</v>
      </c>
      <c r="I292" s="191">
        <v>5058.0972</v>
      </c>
      <c r="J292" s="158">
        <f t="shared" si="16"/>
        <v>0</v>
      </c>
      <c r="HA292" s="160"/>
      <c r="HB292" s="160"/>
      <c r="HC292" s="160"/>
      <c r="HD292" s="160"/>
      <c r="HE292" s="160"/>
      <c r="HF292" s="160"/>
      <c r="HG292" s="160"/>
      <c r="HH292" s="160"/>
      <c r="HI292" s="160"/>
      <c r="HJ292" s="160"/>
      <c r="HK292" s="160"/>
      <c r="HL292" s="160"/>
      <c r="HM292" s="160"/>
      <c r="HN292" s="160"/>
      <c r="HO292" s="160"/>
      <c r="HP292" s="160"/>
      <c r="HQ292" s="160"/>
      <c r="HR292" s="160"/>
      <c r="HS292" s="160"/>
      <c r="HT292" s="160"/>
      <c r="HU292" s="160"/>
      <c r="HV292" s="160"/>
      <c r="HW292" s="160"/>
      <c r="HX292" s="160"/>
      <c r="HY292" s="160"/>
      <c r="HZ292" s="160"/>
      <c r="IA292" s="160"/>
      <c r="IB292" s="160"/>
      <c r="IC292" s="160"/>
      <c r="ID292" s="160"/>
      <c r="IE292" s="160"/>
      <c r="IF292" s="160"/>
      <c r="IG292" s="160"/>
      <c r="IH292" s="160"/>
      <c r="II292" s="160"/>
      <c r="IJ292" s="160"/>
      <c r="IK292" s="160"/>
      <c r="IL292" s="160"/>
      <c r="IM292" s="160"/>
      <c r="IN292" s="160"/>
      <c r="IO292" s="160"/>
      <c r="IP292" s="160"/>
      <c r="IQ292" s="160"/>
      <c r="IR292" s="160"/>
      <c r="IS292" s="160"/>
    </row>
    <row r="293" spans="1:253" s="157" customFormat="1" ht="13.5" customHeight="1">
      <c r="A293" s="138">
        <v>2120104</v>
      </c>
      <c r="B293" s="173" t="s">
        <v>261</v>
      </c>
      <c r="C293" s="174">
        <f>VLOOKUP(A293,'[7]一般公共预算'!$A$6:$C$384,3,FALSE)</f>
        <v>792.22</v>
      </c>
      <c r="D293" s="174">
        <v>372.05</v>
      </c>
      <c r="E293" s="192">
        <f t="shared" si="14"/>
        <v>212.93</v>
      </c>
      <c r="G293" s="191">
        <v>2120104</v>
      </c>
      <c r="H293" s="191" t="s">
        <v>786</v>
      </c>
      <c r="I293" s="191">
        <v>792.22</v>
      </c>
      <c r="J293" s="158">
        <f t="shared" si="16"/>
        <v>0</v>
      </c>
      <c r="HA293" s="160"/>
      <c r="HB293" s="160"/>
      <c r="HC293" s="160"/>
      <c r="HD293" s="160"/>
      <c r="HE293" s="160"/>
      <c r="HF293" s="160"/>
      <c r="HG293" s="160"/>
      <c r="HH293" s="160"/>
      <c r="HI293" s="160"/>
      <c r="HJ293" s="160"/>
      <c r="HK293" s="160"/>
      <c r="HL293" s="160"/>
      <c r="HM293" s="160"/>
      <c r="HN293" s="160"/>
      <c r="HO293" s="160"/>
      <c r="HP293" s="160"/>
      <c r="HQ293" s="160"/>
      <c r="HR293" s="160"/>
      <c r="HS293" s="160"/>
      <c r="HT293" s="160"/>
      <c r="HU293" s="160"/>
      <c r="HV293" s="160"/>
      <c r="HW293" s="160"/>
      <c r="HX293" s="160"/>
      <c r="HY293" s="160"/>
      <c r="HZ293" s="160"/>
      <c r="IA293" s="160"/>
      <c r="IB293" s="160"/>
      <c r="IC293" s="160"/>
      <c r="ID293" s="160"/>
      <c r="IE293" s="160"/>
      <c r="IF293" s="160"/>
      <c r="IG293" s="160"/>
      <c r="IH293" s="160"/>
      <c r="II293" s="160"/>
      <c r="IJ293" s="160"/>
      <c r="IK293" s="160"/>
      <c r="IL293" s="160"/>
      <c r="IM293" s="160"/>
      <c r="IN293" s="160"/>
      <c r="IO293" s="160"/>
      <c r="IP293" s="160"/>
      <c r="IQ293" s="160"/>
      <c r="IR293" s="160"/>
      <c r="IS293" s="160"/>
    </row>
    <row r="294" spans="1:253" s="157" customFormat="1" ht="13.5" customHeight="1">
      <c r="A294" s="138">
        <v>2120107</v>
      </c>
      <c r="B294" s="173" t="s">
        <v>262</v>
      </c>
      <c r="C294" s="174">
        <f>VLOOKUP(A294,'[7]一般公共预算'!$A$6:$C$384,3,FALSE)</f>
        <v>12879.74</v>
      </c>
      <c r="D294" s="174">
        <v>12578.47</v>
      </c>
      <c r="E294" s="192">
        <f t="shared" si="14"/>
        <v>102.4</v>
      </c>
      <c r="G294" s="191">
        <v>2120107</v>
      </c>
      <c r="H294" s="191" t="s">
        <v>787</v>
      </c>
      <c r="I294" s="191">
        <v>12879.742</v>
      </c>
      <c r="J294" s="158">
        <f t="shared" si="16"/>
        <v>0</v>
      </c>
      <c r="HA294" s="160"/>
      <c r="HB294" s="160"/>
      <c r="HC294" s="160"/>
      <c r="HD294" s="160"/>
      <c r="HE294" s="160"/>
      <c r="HF294" s="160"/>
      <c r="HG294" s="160"/>
      <c r="HH294" s="160"/>
      <c r="HI294" s="160"/>
      <c r="HJ294" s="160"/>
      <c r="HK294" s="160"/>
      <c r="HL294" s="160"/>
      <c r="HM294" s="160"/>
      <c r="HN294" s="160"/>
      <c r="HO294" s="160"/>
      <c r="HP294" s="160"/>
      <c r="HQ294" s="160"/>
      <c r="HR294" s="160"/>
      <c r="HS294" s="160"/>
      <c r="HT294" s="160"/>
      <c r="HU294" s="160"/>
      <c r="HV294" s="160"/>
      <c r="HW294" s="160"/>
      <c r="HX294" s="160"/>
      <c r="HY294" s="160"/>
      <c r="HZ294" s="160"/>
      <c r="IA294" s="160"/>
      <c r="IB294" s="160"/>
      <c r="IC294" s="160"/>
      <c r="ID294" s="160"/>
      <c r="IE294" s="160"/>
      <c r="IF294" s="160"/>
      <c r="IG294" s="160"/>
      <c r="IH294" s="160"/>
      <c r="II294" s="160"/>
      <c r="IJ294" s="160"/>
      <c r="IK294" s="160"/>
      <c r="IL294" s="160"/>
      <c r="IM294" s="160"/>
      <c r="IN294" s="160"/>
      <c r="IO294" s="160"/>
      <c r="IP294" s="160"/>
      <c r="IQ294" s="160"/>
      <c r="IR294" s="160"/>
      <c r="IS294" s="160"/>
    </row>
    <row r="295" spans="1:253" s="157" customFormat="1" ht="13.5" customHeight="1">
      <c r="A295" s="138">
        <v>2120109</v>
      </c>
      <c r="B295" s="173" t="s">
        <v>263</v>
      </c>
      <c r="C295" s="174">
        <f>VLOOKUP(A295,'[7]一般公共预算'!$A$6:$C$384,3,FALSE)</f>
        <v>407.2</v>
      </c>
      <c r="D295" s="174">
        <v>347.45</v>
      </c>
      <c r="E295" s="192">
        <f t="shared" si="14"/>
        <v>117.2</v>
      </c>
      <c r="G295" s="191">
        <v>2120109</v>
      </c>
      <c r="H295" s="191" t="s">
        <v>788</v>
      </c>
      <c r="I295" s="191">
        <v>407.1962</v>
      </c>
      <c r="J295" s="158">
        <f t="shared" si="16"/>
        <v>0</v>
      </c>
      <c r="HA295" s="160"/>
      <c r="HB295" s="160"/>
      <c r="HC295" s="160"/>
      <c r="HD295" s="160"/>
      <c r="HE295" s="160"/>
      <c r="HF295" s="160"/>
      <c r="HG295" s="160"/>
      <c r="HH295" s="160"/>
      <c r="HI295" s="160"/>
      <c r="HJ295" s="160"/>
      <c r="HK295" s="160"/>
      <c r="HL295" s="160"/>
      <c r="HM295" s="160"/>
      <c r="HN295" s="160"/>
      <c r="HO295" s="160"/>
      <c r="HP295" s="160"/>
      <c r="HQ295" s="160"/>
      <c r="HR295" s="160"/>
      <c r="HS295" s="160"/>
      <c r="HT295" s="160"/>
      <c r="HU295" s="160"/>
      <c r="HV295" s="160"/>
      <c r="HW295" s="160"/>
      <c r="HX295" s="160"/>
      <c r="HY295" s="160"/>
      <c r="HZ295" s="160"/>
      <c r="IA295" s="160"/>
      <c r="IB295" s="160"/>
      <c r="IC295" s="160"/>
      <c r="ID295" s="160"/>
      <c r="IE295" s="160"/>
      <c r="IF295" s="160"/>
      <c r="IG295" s="160"/>
      <c r="IH295" s="160"/>
      <c r="II295" s="160"/>
      <c r="IJ295" s="160"/>
      <c r="IK295" s="160"/>
      <c r="IL295" s="160"/>
      <c r="IM295" s="160"/>
      <c r="IN295" s="160"/>
      <c r="IO295" s="160"/>
      <c r="IP295" s="160"/>
      <c r="IQ295" s="160"/>
      <c r="IR295" s="160"/>
      <c r="IS295" s="160"/>
    </row>
    <row r="296" spans="1:253" s="157" customFormat="1" ht="13.5" customHeight="1">
      <c r="A296" s="138">
        <v>2120199</v>
      </c>
      <c r="B296" s="173" t="s">
        <v>264</v>
      </c>
      <c r="C296" s="174">
        <f>VLOOKUP(A296,'[7]一般公共预算'!$A$6:$C$384,3,FALSE)</f>
        <v>25569.57</v>
      </c>
      <c r="D296" s="174">
        <v>26345.98</v>
      </c>
      <c r="E296" s="192">
        <f t="shared" si="14"/>
        <v>97.05</v>
      </c>
      <c r="G296" s="191">
        <v>2120199</v>
      </c>
      <c r="H296" s="191" t="s">
        <v>789</v>
      </c>
      <c r="I296" s="191">
        <v>25569.5741</v>
      </c>
      <c r="J296" s="158">
        <f t="shared" si="16"/>
        <v>0</v>
      </c>
      <c r="HA296" s="160"/>
      <c r="HB296" s="160"/>
      <c r="HC296" s="160"/>
      <c r="HD296" s="160"/>
      <c r="HE296" s="160"/>
      <c r="HF296" s="160"/>
      <c r="HG296" s="160"/>
      <c r="HH296" s="160"/>
      <c r="HI296" s="160"/>
      <c r="HJ296" s="160"/>
      <c r="HK296" s="160"/>
      <c r="HL296" s="160"/>
      <c r="HM296" s="160"/>
      <c r="HN296" s="160"/>
      <c r="HO296" s="160"/>
      <c r="HP296" s="160"/>
      <c r="HQ296" s="160"/>
      <c r="HR296" s="160"/>
      <c r="HS296" s="160"/>
      <c r="HT296" s="160"/>
      <c r="HU296" s="160"/>
      <c r="HV296" s="160"/>
      <c r="HW296" s="160"/>
      <c r="HX296" s="160"/>
      <c r="HY296" s="160"/>
      <c r="HZ296" s="160"/>
      <c r="IA296" s="160"/>
      <c r="IB296" s="160"/>
      <c r="IC296" s="160"/>
      <c r="ID296" s="160"/>
      <c r="IE296" s="160"/>
      <c r="IF296" s="160"/>
      <c r="IG296" s="160"/>
      <c r="IH296" s="160"/>
      <c r="II296" s="160"/>
      <c r="IJ296" s="160"/>
      <c r="IK296" s="160"/>
      <c r="IL296" s="160"/>
      <c r="IM296" s="160"/>
      <c r="IN296" s="160"/>
      <c r="IO296" s="160"/>
      <c r="IP296" s="160"/>
      <c r="IQ296" s="160"/>
      <c r="IR296" s="160"/>
      <c r="IS296" s="160"/>
    </row>
    <row r="297" spans="1:253" s="157" customFormat="1" ht="13.5" customHeight="1">
      <c r="A297" s="138">
        <v>21202</v>
      </c>
      <c r="B297" s="173" t="s">
        <v>265</v>
      </c>
      <c r="C297" s="174">
        <f>VLOOKUP(A297,'[7]一般公共预算'!$A$6:$C$384,3,FALSE)</f>
        <v>2054.97</v>
      </c>
      <c r="D297" s="174">
        <v>1937.77</v>
      </c>
      <c r="E297" s="192">
        <f t="shared" si="14"/>
        <v>106.05</v>
      </c>
      <c r="G297" s="191">
        <v>21202</v>
      </c>
      <c r="H297" s="191" t="s">
        <v>790</v>
      </c>
      <c r="I297" s="191">
        <v>2054.9734</v>
      </c>
      <c r="J297" s="158">
        <f t="shared" si="16"/>
        <v>0</v>
      </c>
      <c r="HA297" s="160"/>
      <c r="HB297" s="160"/>
      <c r="HC297" s="160"/>
      <c r="HD297" s="160"/>
      <c r="HE297" s="160"/>
      <c r="HF297" s="160"/>
      <c r="HG297" s="160"/>
      <c r="HH297" s="160"/>
      <c r="HI297" s="160"/>
      <c r="HJ297" s="160"/>
      <c r="HK297" s="160"/>
      <c r="HL297" s="160"/>
      <c r="HM297" s="160"/>
      <c r="HN297" s="160"/>
      <c r="HO297" s="160"/>
      <c r="HP297" s="160"/>
      <c r="HQ297" s="160"/>
      <c r="HR297" s="160"/>
      <c r="HS297" s="160"/>
      <c r="HT297" s="160"/>
      <c r="HU297" s="160"/>
      <c r="HV297" s="160"/>
      <c r="HW297" s="160"/>
      <c r="HX297" s="160"/>
      <c r="HY297" s="160"/>
      <c r="HZ297" s="160"/>
      <c r="IA297" s="160"/>
      <c r="IB297" s="160"/>
      <c r="IC297" s="160"/>
      <c r="ID297" s="160"/>
      <c r="IE297" s="160"/>
      <c r="IF297" s="160"/>
      <c r="IG297" s="160"/>
      <c r="IH297" s="160"/>
      <c r="II297" s="160"/>
      <c r="IJ297" s="160"/>
      <c r="IK297" s="160"/>
      <c r="IL297" s="160"/>
      <c r="IM297" s="160"/>
      <c r="IN297" s="160"/>
      <c r="IO297" s="160"/>
      <c r="IP297" s="160"/>
      <c r="IQ297" s="160"/>
      <c r="IR297" s="160"/>
      <c r="IS297" s="160"/>
    </row>
    <row r="298" spans="1:253" s="157" customFormat="1" ht="13.5" customHeight="1">
      <c r="A298" s="138">
        <v>2120201</v>
      </c>
      <c r="B298" s="173" t="s">
        <v>266</v>
      </c>
      <c r="C298" s="174">
        <f>VLOOKUP(A298,'[7]一般公共预算'!$A$6:$C$384,3,FALSE)</f>
        <v>2054.97</v>
      </c>
      <c r="D298" s="174">
        <v>1937.77</v>
      </c>
      <c r="E298" s="192">
        <f t="shared" si="14"/>
        <v>106.05</v>
      </c>
      <c r="G298" s="191">
        <v>2120201</v>
      </c>
      <c r="H298" s="191" t="s">
        <v>791</v>
      </c>
      <c r="I298" s="191">
        <v>2054.9734</v>
      </c>
      <c r="J298" s="158">
        <f t="shared" si="16"/>
        <v>0</v>
      </c>
      <c r="HA298" s="160"/>
      <c r="HB298" s="160"/>
      <c r="HC298" s="160"/>
      <c r="HD298" s="160"/>
      <c r="HE298" s="160"/>
      <c r="HF298" s="160"/>
      <c r="HG298" s="160"/>
      <c r="HH298" s="160"/>
      <c r="HI298" s="160"/>
      <c r="HJ298" s="160"/>
      <c r="HK298" s="160"/>
      <c r="HL298" s="160"/>
      <c r="HM298" s="160"/>
      <c r="HN298" s="160"/>
      <c r="HO298" s="160"/>
      <c r="HP298" s="160"/>
      <c r="HQ298" s="160"/>
      <c r="HR298" s="160"/>
      <c r="HS298" s="160"/>
      <c r="HT298" s="160"/>
      <c r="HU298" s="160"/>
      <c r="HV298" s="160"/>
      <c r="HW298" s="160"/>
      <c r="HX298" s="160"/>
      <c r="HY298" s="160"/>
      <c r="HZ298" s="160"/>
      <c r="IA298" s="160"/>
      <c r="IB298" s="160"/>
      <c r="IC298" s="160"/>
      <c r="ID298" s="160"/>
      <c r="IE298" s="160"/>
      <c r="IF298" s="160"/>
      <c r="IG298" s="160"/>
      <c r="IH298" s="160"/>
      <c r="II298" s="160"/>
      <c r="IJ298" s="160"/>
      <c r="IK298" s="160"/>
      <c r="IL298" s="160"/>
      <c r="IM298" s="160"/>
      <c r="IN298" s="160"/>
      <c r="IO298" s="160"/>
      <c r="IP298" s="160"/>
      <c r="IQ298" s="160"/>
      <c r="IR298" s="160"/>
      <c r="IS298" s="160"/>
    </row>
    <row r="299" spans="1:208" s="159" customFormat="1" ht="13.5" customHeight="1">
      <c r="A299" s="138">
        <v>21203</v>
      </c>
      <c r="B299" s="173" t="s">
        <v>267</v>
      </c>
      <c r="C299" s="174">
        <f>VLOOKUP(A299,'[7]一般公共预算'!$A$6:$C$384,3,FALSE)</f>
        <v>13.01</v>
      </c>
      <c r="D299" s="174">
        <v>1428.11</v>
      </c>
      <c r="E299" s="192">
        <f t="shared" si="14"/>
        <v>0.91</v>
      </c>
      <c r="F299" s="158"/>
      <c r="G299" s="191">
        <v>21203</v>
      </c>
      <c r="H299" s="191" t="s">
        <v>792</v>
      </c>
      <c r="I299" s="191">
        <v>13.01</v>
      </c>
      <c r="J299" s="158">
        <f t="shared" si="16"/>
        <v>0</v>
      </c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8"/>
      <c r="BC299" s="158"/>
      <c r="BD299" s="158"/>
      <c r="BE299" s="158"/>
      <c r="BF299" s="158"/>
      <c r="BG299" s="158"/>
      <c r="BH299" s="158"/>
      <c r="BI299" s="158"/>
      <c r="BJ299" s="158"/>
      <c r="BK299" s="158"/>
      <c r="BL299" s="158"/>
      <c r="BM299" s="158"/>
      <c r="BN299" s="158"/>
      <c r="BO299" s="158"/>
      <c r="BP299" s="158"/>
      <c r="BQ299" s="158"/>
      <c r="BR299" s="158"/>
      <c r="BS299" s="158"/>
      <c r="BT299" s="158"/>
      <c r="BU299" s="158"/>
      <c r="BV299" s="158"/>
      <c r="BW299" s="158"/>
      <c r="BX299" s="158"/>
      <c r="BY299" s="158"/>
      <c r="BZ299" s="158"/>
      <c r="CA299" s="158"/>
      <c r="CB299" s="158"/>
      <c r="CC299" s="158"/>
      <c r="CD299" s="158"/>
      <c r="CE299" s="158"/>
      <c r="CF299" s="158"/>
      <c r="CG299" s="158"/>
      <c r="CH299" s="158"/>
      <c r="CI299" s="158"/>
      <c r="CJ299" s="158"/>
      <c r="CK299" s="158"/>
      <c r="CL299" s="158"/>
      <c r="CM299" s="158"/>
      <c r="CN299" s="158"/>
      <c r="CO299" s="158"/>
      <c r="CP299" s="158"/>
      <c r="CQ299" s="158"/>
      <c r="CR299" s="158"/>
      <c r="CS299" s="158"/>
      <c r="CT299" s="158"/>
      <c r="CU299" s="158"/>
      <c r="CV299" s="158"/>
      <c r="CW299" s="158"/>
      <c r="CX299" s="158"/>
      <c r="CY299" s="158"/>
      <c r="CZ299" s="158"/>
      <c r="DA299" s="158"/>
      <c r="DB299" s="158"/>
      <c r="DC299" s="158"/>
      <c r="DD299" s="158"/>
      <c r="DE299" s="158"/>
      <c r="DF299" s="158"/>
      <c r="DG299" s="158"/>
      <c r="DH299" s="158"/>
      <c r="DI299" s="158"/>
      <c r="DJ299" s="158"/>
      <c r="DK299" s="158"/>
      <c r="DL299" s="158"/>
      <c r="DM299" s="158"/>
      <c r="DN299" s="158"/>
      <c r="DO299" s="158"/>
      <c r="DP299" s="158"/>
      <c r="DQ299" s="158"/>
      <c r="DR299" s="158"/>
      <c r="DS299" s="158"/>
      <c r="DT299" s="158"/>
      <c r="DU299" s="158"/>
      <c r="DV299" s="158"/>
      <c r="DW299" s="158"/>
      <c r="DX299" s="158"/>
      <c r="DY299" s="158"/>
      <c r="DZ299" s="158"/>
      <c r="EA299" s="158"/>
      <c r="EB299" s="158"/>
      <c r="EC299" s="158"/>
      <c r="ED299" s="158"/>
      <c r="EE299" s="158"/>
      <c r="EF299" s="158"/>
      <c r="EG299" s="158"/>
      <c r="EH299" s="158"/>
      <c r="EI299" s="158"/>
      <c r="EJ299" s="158"/>
      <c r="EK299" s="158"/>
      <c r="EL299" s="158"/>
      <c r="EM299" s="158"/>
      <c r="EN299" s="158"/>
      <c r="EO299" s="158"/>
      <c r="EP299" s="158"/>
      <c r="EQ299" s="158"/>
      <c r="ER299" s="158"/>
      <c r="ES299" s="158"/>
      <c r="ET299" s="158"/>
      <c r="EU299" s="158"/>
      <c r="EV299" s="158"/>
      <c r="EW299" s="158"/>
      <c r="EX299" s="158"/>
      <c r="EY299" s="158"/>
      <c r="EZ299" s="158"/>
      <c r="FA299" s="158"/>
      <c r="FB299" s="158"/>
      <c r="FC299" s="158"/>
      <c r="FD299" s="158"/>
      <c r="FE299" s="158"/>
      <c r="FF299" s="158"/>
      <c r="FG299" s="158"/>
      <c r="FH299" s="158"/>
      <c r="FI299" s="158"/>
      <c r="FJ299" s="158"/>
      <c r="FK299" s="158"/>
      <c r="FL299" s="158"/>
      <c r="FM299" s="158"/>
      <c r="FN299" s="158"/>
      <c r="FO299" s="158"/>
      <c r="FP299" s="158"/>
      <c r="FQ299" s="158"/>
      <c r="FR299" s="158"/>
      <c r="FS299" s="158"/>
      <c r="FT299" s="158"/>
      <c r="FU299" s="158"/>
      <c r="FV299" s="158"/>
      <c r="FW299" s="158"/>
      <c r="FX299" s="158"/>
      <c r="FY299" s="158"/>
      <c r="FZ299" s="158"/>
      <c r="GA299" s="158"/>
      <c r="GB299" s="158"/>
      <c r="GC299" s="158"/>
      <c r="GD299" s="158"/>
      <c r="GE299" s="158"/>
      <c r="GF299" s="158"/>
      <c r="GG299" s="158"/>
      <c r="GH299" s="158"/>
      <c r="GI299" s="158"/>
      <c r="GJ299" s="158"/>
      <c r="GK299" s="158"/>
      <c r="GL299" s="158"/>
      <c r="GM299" s="158"/>
      <c r="GN299" s="158"/>
      <c r="GO299" s="158"/>
      <c r="GP299" s="158"/>
      <c r="GQ299" s="158"/>
      <c r="GR299" s="158"/>
      <c r="GS299" s="158"/>
      <c r="GT299" s="158"/>
      <c r="GU299" s="158"/>
      <c r="GV299" s="158"/>
      <c r="GW299" s="158"/>
      <c r="GX299" s="158"/>
      <c r="GY299" s="158"/>
      <c r="GZ299" s="158"/>
    </row>
    <row r="300" spans="1:253" s="157" customFormat="1" ht="13.5" customHeight="1">
      <c r="A300" s="138">
        <v>2120399</v>
      </c>
      <c r="B300" s="173" t="s">
        <v>268</v>
      </c>
      <c r="C300" s="174">
        <f>VLOOKUP(A300,'[7]一般公共预算'!$A$6:$C$384,3,FALSE)</f>
        <v>13.01</v>
      </c>
      <c r="D300" s="174">
        <v>1428.11</v>
      </c>
      <c r="E300" s="192">
        <f t="shared" si="14"/>
        <v>0.91</v>
      </c>
      <c r="G300" s="191">
        <v>2120399</v>
      </c>
      <c r="H300" s="191" t="s">
        <v>793</v>
      </c>
      <c r="I300" s="191">
        <v>13.01</v>
      </c>
      <c r="J300" s="158">
        <f t="shared" si="16"/>
        <v>0</v>
      </c>
      <c r="HA300" s="160"/>
      <c r="HB300" s="160"/>
      <c r="HC300" s="160"/>
      <c r="HD300" s="160"/>
      <c r="HE300" s="160"/>
      <c r="HF300" s="160"/>
      <c r="HG300" s="160"/>
      <c r="HH300" s="160"/>
      <c r="HI300" s="160"/>
      <c r="HJ300" s="160"/>
      <c r="HK300" s="160"/>
      <c r="HL300" s="160"/>
      <c r="HM300" s="160"/>
      <c r="HN300" s="160"/>
      <c r="HO300" s="160"/>
      <c r="HP300" s="160"/>
      <c r="HQ300" s="160"/>
      <c r="HR300" s="160"/>
      <c r="HS300" s="160"/>
      <c r="HT300" s="160"/>
      <c r="HU300" s="160"/>
      <c r="HV300" s="160"/>
      <c r="HW300" s="160"/>
      <c r="HX300" s="160"/>
      <c r="HY300" s="160"/>
      <c r="HZ300" s="160"/>
      <c r="IA300" s="160"/>
      <c r="IB300" s="160"/>
      <c r="IC300" s="160"/>
      <c r="ID300" s="160"/>
      <c r="IE300" s="160"/>
      <c r="IF300" s="160"/>
      <c r="IG300" s="160"/>
      <c r="IH300" s="160"/>
      <c r="II300" s="160"/>
      <c r="IJ300" s="160"/>
      <c r="IK300" s="160"/>
      <c r="IL300" s="160"/>
      <c r="IM300" s="160"/>
      <c r="IN300" s="160"/>
      <c r="IO300" s="160"/>
      <c r="IP300" s="160"/>
      <c r="IQ300" s="160"/>
      <c r="IR300" s="160"/>
      <c r="IS300" s="160"/>
    </row>
    <row r="301" spans="1:253" s="157" customFormat="1" ht="13.5" customHeight="1">
      <c r="A301" s="138">
        <v>21205</v>
      </c>
      <c r="B301" s="173" t="s">
        <v>269</v>
      </c>
      <c r="C301" s="174">
        <f>VLOOKUP(A301,'[7]一般公共预算'!$A$6:$C$384,3,FALSE)</f>
        <v>63172.66</v>
      </c>
      <c r="D301" s="174">
        <v>50160.19</v>
      </c>
      <c r="E301" s="192">
        <f t="shared" si="14"/>
        <v>125.94</v>
      </c>
      <c r="G301" s="191">
        <v>21205</v>
      </c>
      <c r="H301" s="191" t="s">
        <v>794</v>
      </c>
      <c r="I301" s="191">
        <v>63172.6635</v>
      </c>
      <c r="J301" s="158">
        <f t="shared" si="16"/>
        <v>0</v>
      </c>
      <c r="HA301" s="160"/>
      <c r="HB301" s="160"/>
      <c r="HC301" s="160"/>
      <c r="HD301" s="160"/>
      <c r="HE301" s="160"/>
      <c r="HF301" s="160"/>
      <c r="HG301" s="160"/>
      <c r="HH301" s="160"/>
      <c r="HI301" s="160"/>
      <c r="HJ301" s="160"/>
      <c r="HK301" s="160"/>
      <c r="HL301" s="160"/>
      <c r="HM301" s="160"/>
      <c r="HN301" s="160"/>
      <c r="HO301" s="160"/>
      <c r="HP301" s="160"/>
      <c r="HQ301" s="160"/>
      <c r="HR301" s="160"/>
      <c r="HS301" s="160"/>
      <c r="HT301" s="160"/>
      <c r="HU301" s="160"/>
      <c r="HV301" s="160"/>
      <c r="HW301" s="160"/>
      <c r="HX301" s="160"/>
      <c r="HY301" s="160"/>
      <c r="HZ301" s="160"/>
      <c r="IA301" s="160"/>
      <c r="IB301" s="160"/>
      <c r="IC301" s="160"/>
      <c r="ID301" s="160"/>
      <c r="IE301" s="160"/>
      <c r="IF301" s="160"/>
      <c r="IG301" s="160"/>
      <c r="IH301" s="160"/>
      <c r="II301" s="160"/>
      <c r="IJ301" s="160"/>
      <c r="IK301" s="160"/>
      <c r="IL301" s="160"/>
      <c r="IM301" s="160"/>
      <c r="IN301" s="160"/>
      <c r="IO301" s="160"/>
      <c r="IP301" s="160"/>
      <c r="IQ301" s="160"/>
      <c r="IR301" s="160"/>
      <c r="IS301" s="160"/>
    </row>
    <row r="302" spans="1:253" s="157" customFormat="1" ht="13.5" customHeight="1">
      <c r="A302" s="138">
        <v>2120501</v>
      </c>
      <c r="B302" s="173" t="s">
        <v>270</v>
      </c>
      <c r="C302" s="174">
        <f>VLOOKUP(A302,'[7]一般公共预算'!$A$6:$C$384,3,FALSE)</f>
        <v>63172.66</v>
      </c>
      <c r="D302" s="174">
        <v>50160.19</v>
      </c>
      <c r="E302" s="192">
        <f t="shared" si="14"/>
        <v>125.94</v>
      </c>
      <c r="G302" s="191">
        <v>2120501</v>
      </c>
      <c r="H302" s="191" t="s">
        <v>795</v>
      </c>
      <c r="I302" s="191">
        <v>63172.6635</v>
      </c>
      <c r="J302" s="158">
        <f t="shared" si="16"/>
        <v>0</v>
      </c>
      <c r="HA302" s="160"/>
      <c r="HB302" s="160"/>
      <c r="HC302" s="160"/>
      <c r="HD302" s="160"/>
      <c r="HE302" s="160"/>
      <c r="HF302" s="160"/>
      <c r="HG302" s="160"/>
      <c r="HH302" s="160"/>
      <c r="HI302" s="160"/>
      <c r="HJ302" s="160"/>
      <c r="HK302" s="160"/>
      <c r="HL302" s="160"/>
      <c r="HM302" s="160"/>
      <c r="HN302" s="160"/>
      <c r="HO302" s="160"/>
      <c r="HP302" s="160"/>
      <c r="HQ302" s="160"/>
      <c r="HR302" s="160"/>
      <c r="HS302" s="160"/>
      <c r="HT302" s="160"/>
      <c r="HU302" s="160"/>
      <c r="HV302" s="160"/>
      <c r="HW302" s="160"/>
      <c r="HX302" s="160"/>
      <c r="HY302" s="160"/>
      <c r="HZ302" s="160"/>
      <c r="IA302" s="160"/>
      <c r="IB302" s="160"/>
      <c r="IC302" s="160"/>
      <c r="ID302" s="160"/>
      <c r="IE302" s="160"/>
      <c r="IF302" s="160"/>
      <c r="IG302" s="160"/>
      <c r="IH302" s="160"/>
      <c r="II302" s="160"/>
      <c r="IJ302" s="160"/>
      <c r="IK302" s="160"/>
      <c r="IL302" s="160"/>
      <c r="IM302" s="160"/>
      <c r="IN302" s="160"/>
      <c r="IO302" s="160"/>
      <c r="IP302" s="160"/>
      <c r="IQ302" s="160"/>
      <c r="IR302" s="160"/>
      <c r="IS302" s="160"/>
    </row>
    <row r="303" spans="1:253" s="157" customFormat="1" ht="13.5" customHeight="1">
      <c r="A303" s="138">
        <v>21206</v>
      </c>
      <c r="B303" s="173" t="s">
        <v>271</v>
      </c>
      <c r="C303" s="174">
        <f>VLOOKUP(A303,'[7]一般公共预算'!$A$6:$C$384,3,FALSE)</f>
        <v>875.9</v>
      </c>
      <c r="D303" s="174">
        <v>834.26</v>
      </c>
      <c r="E303" s="192">
        <f t="shared" si="14"/>
        <v>104.99</v>
      </c>
      <c r="G303" s="191">
        <v>21206</v>
      </c>
      <c r="H303" s="191" t="s">
        <v>796</v>
      </c>
      <c r="I303" s="191">
        <v>875.9045</v>
      </c>
      <c r="J303" s="158">
        <f t="shared" si="16"/>
        <v>0</v>
      </c>
      <c r="HA303" s="160"/>
      <c r="HB303" s="160"/>
      <c r="HC303" s="160"/>
      <c r="HD303" s="160"/>
      <c r="HE303" s="160"/>
      <c r="HF303" s="160"/>
      <c r="HG303" s="160"/>
      <c r="HH303" s="160"/>
      <c r="HI303" s="160"/>
      <c r="HJ303" s="160"/>
      <c r="HK303" s="160"/>
      <c r="HL303" s="160"/>
      <c r="HM303" s="160"/>
      <c r="HN303" s="160"/>
      <c r="HO303" s="160"/>
      <c r="HP303" s="160"/>
      <c r="HQ303" s="160"/>
      <c r="HR303" s="160"/>
      <c r="HS303" s="160"/>
      <c r="HT303" s="160"/>
      <c r="HU303" s="160"/>
      <c r="HV303" s="160"/>
      <c r="HW303" s="160"/>
      <c r="HX303" s="160"/>
      <c r="HY303" s="160"/>
      <c r="HZ303" s="160"/>
      <c r="IA303" s="160"/>
      <c r="IB303" s="160"/>
      <c r="IC303" s="160"/>
      <c r="ID303" s="160"/>
      <c r="IE303" s="160"/>
      <c r="IF303" s="160"/>
      <c r="IG303" s="160"/>
      <c r="IH303" s="160"/>
      <c r="II303" s="160"/>
      <c r="IJ303" s="160"/>
      <c r="IK303" s="160"/>
      <c r="IL303" s="160"/>
      <c r="IM303" s="160"/>
      <c r="IN303" s="160"/>
      <c r="IO303" s="160"/>
      <c r="IP303" s="160"/>
      <c r="IQ303" s="160"/>
      <c r="IR303" s="160"/>
      <c r="IS303" s="160"/>
    </row>
    <row r="304" spans="1:253" s="157" customFormat="1" ht="13.5" customHeight="1">
      <c r="A304" s="138">
        <v>2120601</v>
      </c>
      <c r="B304" s="173" t="s">
        <v>272</v>
      </c>
      <c r="C304" s="174">
        <f>VLOOKUP(A304,'[7]一般公共预算'!$A$6:$C$384,3,FALSE)</f>
        <v>875.9</v>
      </c>
      <c r="D304" s="174">
        <v>834.26</v>
      </c>
      <c r="E304" s="192">
        <f t="shared" si="14"/>
        <v>104.99</v>
      </c>
      <c r="G304" s="191">
        <v>2120601</v>
      </c>
      <c r="H304" s="191" t="s">
        <v>797</v>
      </c>
      <c r="I304" s="191">
        <v>875.9045</v>
      </c>
      <c r="J304" s="158">
        <f t="shared" si="16"/>
        <v>0</v>
      </c>
      <c r="HA304" s="160"/>
      <c r="HB304" s="160"/>
      <c r="HC304" s="160"/>
      <c r="HD304" s="160"/>
      <c r="HE304" s="160"/>
      <c r="HF304" s="160"/>
      <c r="HG304" s="160"/>
      <c r="HH304" s="160"/>
      <c r="HI304" s="160"/>
      <c r="HJ304" s="160"/>
      <c r="HK304" s="160"/>
      <c r="HL304" s="160"/>
      <c r="HM304" s="160"/>
      <c r="HN304" s="160"/>
      <c r="HO304" s="160"/>
      <c r="HP304" s="160"/>
      <c r="HQ304" s="160"/>
      <c r="HR304" s="160"/>
      <c r="HS304" s="160"/>
      <c r="HT304" s="160"/>
      <c r="HU304" s="160"/>
      <c r="HV304" s="160"/>
      <c r="HW304" s="160"/>
      <c r="HX304" s="160"/>
      <c r="HY304" s="160"/>
      <c r="HZ304" s="160"/>
      <c r="IA304" s="160"/>
      <c r="IB304" s="160"/>
      <c r="IC304" s="160"/>
      <c r="ID304" s="160"/>
      <c r="IE304" s="160"/>
      <c r="IF304" s="160"/>
      <c r="IG304" s="160"/>
      <c r="IH304" s="160"/>
      <c r="II304" s="160"/>
      <c r="IJ304" s="160"/>
      <c r="IK304" s="160"/>
      <c r="IL304" s="160"/>
      <c r="IM304" s="160"/>
      <c r="IN304" s="160"/>
      <c r="IO304" s="160"/>
      <c r="IP304" s="160"/>
      <c r="IQ304" s="160"/>
      <c r="IR304" s="160"/>
      <c r="IS304" s="160"/>
    </row>
    <row r="305" spans="1:253" s="157" customFormat="1" ht="13.5" customHeight="1">
      <c r="A305" s="138">
        <v>21299</v>
      </c>
      <c r="B305" s="173" t="s">
        <v>273</v>
      </c>
      <c r="C305" s="174">
        <f>VLOOKUP(A305,'[7]一般公共预算'!$A$6:$C$384,3,FALSE)</f>
        <v>88238.84</v>
      </c>
      <c r="D305" s="174">
        <v>69658</v>
      </c>
      <c r="E305" s="192">
        <f t="shared" si="14"/>
        <v>126.67</v>
      </c>
      <c r="G305" s="191">
        <v>21299</v>
      </c>
      <c r="H305" s="191" t="s">
        <v>798</v>
      </c>
      <c r="I305" s="191">
        <v>88238.8392</v>
      </c>
      <c r="J305" s="158">
        <f t="shared" si="16"/>
        <v>0</v>
      </c>
      <c r="HA305" s="160"/>
      <c r="HB305" s="160"/>
      <c r="HC305" s="160"/>
      <c r="HD305" s="160"/>
      <c r="HE305" s="160"/>
      <c r="HF305" s="160"/>
      <c r="HG305" s="160"/>
      <c r="HH305" s="160"/>
      <c r="HI305" s="160"/>
      <c r="HJ305" s="160"/>
      <c r="HK305" s="160"/>
      <c r="HL305" s="160"/>
      <c r="HM305" s="160"/>
      <c r="HN305" s="160"/>
      <c r="HO305" s="160"/>
      <c r="HP305" s="160"/>
      <c r="HQ305" s="160"/>
      <c r="HR305" s="160"/>
      <c r="HS305" s="160"/>
      <c r="HT305" s="160"/>
      <c r="HU305" s="160"/>
      <c r="HV305" s="160"/>
      <c r="HW305" s="160"/>
      <c r="HX305" s="160"/>
      <c r="HY305" s="160"/>
      <c r="HZ305" s="160"/>
      <c r="IA305" s="160"/>
      <c r="IB305" s="160"/>
      <c r="IC305" s="160"/>
      <c r="ID305" s="160"/>
      <c r="IE305" s="160"/>
      <c r="IF305" s="160"/>
      <c r="IG305" s="160"/>
      <c r="IH305" s="160"/>
      <c r="II305" s="160"/>
      <c r="IJ305" s="160"/>
      <c r="IK305" s="160"/>
      <c r="IL305" s="160"/>
      <c r="IM305" s="160"/>
      <c r="IN305" s="160"/>
      <c r="IO305" s="160"/>
      <c r="IP305" s="160"/>
      <c r="IQ305" s="160"/>
      <c r="IR305" s="160"/>
      <c r="IS305" s="160"/>
    </row>
    <row r="306" spans="1:253" s="157" customFormat="1" ht="13.5" customHeight="1">
      <c r="A306" s="138">
        <v>2129999</v>
      </c>
      <c r="B306" s="173" t="s">
        <v>274</v>
      </c>
      <c r="C306" s="174">
        <f>VLOOKUP(A306,'[7]一般公共预算'!$A$6:$C$384,3,FALSE)</f>
        <v>88238.84</v>
      </c>
      <c r="D306" s="174">
        <v>69658</v>
      </c>
      <c r="E306" s="192">
        <f t="shared" si="14"/>
        <v>126.67</v>
      </c>
      <c r="G306" s="191">
        <v>2129999</v>
      </c>
      <c r="H306" s="191" t="s">
        <v>799</v>
      </c>
      <c r="I306" s="191">
        <v>88238.8392</v>
      </c>
      <c r="J306" s="158">
        <f t="shared" si="16"/>
        <v>0</v>
      </c>
      <c r="HA306" s="160"/>
      <c r="HB306" s="160"/>
      <c r="HC306" s="160"/>
      <c r="HD306" s="160"/>
      <c r="HE306" s="160"/>
      <c r="HF306" s="160"/>
      <c r="HG306" s="160"/>
      <c r="HH306" s="160"/>
      <c r="HI306" s="160"/>
      <c r="HJ306" s="160"/>
      <c r="HK306" s="160"/>
      <c r="HL306" s="160"/>
      <c r="HM306" s="160"/>
      <c r="HN306" s="160"/>
      <c r="HO306" s="160"/>
      <c r="HP306" s="160"/>
      <c r="HQ306" s="160"/>
      <c r="HR306" s="160"/>
      <c r="HS306" s="160"/>
      <c r="HT306" s="160"/>
      <c r="HU306" s="160"/>
      <c r="HV306" s="160"/>
      <c r="HW306" s="160"/>
      <c r="HX306" s="160"/>
      <c r="HY306" s="160"/>
      <c r="HZ306" s="160"/>
      <c r="IA306" s="160"/>
      <c r="IB306" s="160"/>
      <c r="IC306" s="160"/>
      <c r="ID306" s="160"/>
      <c r="IE306" s="160"/>
      <c r="IF306" s="160"/>
      <c r="IG306" s="160"/>
      <c r="IH306" s="160"/>
      <c r="II306" s="160"/>
      <c r="IJ306" s="160"/>
      <c r="IK306" s="160"/>
      <c r="IL306" s="160"/>
      <c r="IM306" s="160"/>
      <c r="IN306" s="160"/>
      <c r="IO306" s="160"/>
      <c r="IP306" s="160"/>
      <c r="IQ306" s="160"/>
      <c r="IR306" s="160"/>
      <c r="IS306" s="160"/>
    </row>
    <row r="307" spans="1:253" s="157" customFormat="1" ht="13.5" customHeight="1">
      <c r="A307" s="171">
        <v>213</v>
      </c>
      <c r="B307" s="172" t="s">
        <v>275</v>
      </c>
      <c r="C307" s="169">
        <f>VLOOKUP(A307,'[7]一般公共预算'!$A$6:$C$384,3,FALSE)</f>
        <v>19639.53</v>
      </c>
      <c r="D307" s="169">
        <v>15661.87</v>
      </c>
      <c r="E307" s="124">
        <f t="shared" si="14"/>
        <v>125.4</v>
      </c>
      <c r="G307" s="191">
        <v>213</v>
      </c>
      <c r="H307" s="191" t="s">
        <v>275</v>
      </c>
      <c r="I307" s="191">
        <v>19514.532</v>
      </c>
      <c r="J307" s="158">
        <f t="shared" si="16"/>
        <v>0</v>
      </c>
      <c r="HA307" s="160"/>
      <c r="HB307" s="160"/>
      <c r="HC307" s="160"/>
      <c r="HD307" s="160"/>
      <c r="HE307" s="160"/>
      <c r="HF307" s="160"/>
      <c r="HG307" s="160"/>
      <c r="HH307" s="160"/>
      <c r="HI307" s="160"/>
      <c r="HJ307" s="160"/>
      <c r="HK307" s="160"/>
      <c r="HL307" s="160"/>
      <c r="HM307" s="160"/>
      <c r="HN307" s="160"/>
      <c r="HO307" s="160"/>
      <c r="HP307" s="160"/>
      <c r="HQ307" s="160"/>
      <c r="HR307" s="160"/>
      <c r="HS307" s="160"/>
      <c r="HT307" s="160"/>
      <c r="HU307" s="160"/>
      <c r="HV307" s="160"/>
      <c r="HW307" s="160"/>
      <c r="HX307" s="160"/>
      <c r="HY307" s="160"/>
      <c r="HZ307" s="160"/>
      <c r="IA307" s="160"/>
      <c r="IB307" s="160"/>
      <c r="IC307" s="160"/>
      <c r="ID307" s="160"/>
      <c r="IE307" s="160"/>
      <c r="IF307" s="160"/>
      <c r="IG307" s="160"/>
      <c r="IH307" s="160"/>
      <c r="II307" s="160"/>
      <c r="IJ307" s="160"/>
      <c r="IK307" s="160"/>
      <c r="IL307" s="160"/>
      <c r="IM307" s="160"/>
      <c r="IN307" s="160"/>
      <c r="IO307" s="160"/>
      <c r="IP307" s="160"/>
      <c r="IQ307" s="160"/>
      <c r="IR307" s="160"/>
      <c r="IS307" s="160"/>
    </row>
    <row r="308" spans="1:253" s="157" customFormat="1" ht="13.5" customHeight="1">
      <c r="A308" s="138">
        <v>21301</v>
      </c>
      <c r="B308" s="173" t="s">
        <v>276</v>
      </c>
      <c r="C308" s="174">
        <f>VLOOKUP(A308,'[7]一般公共预算'!$A$6:$C$384,3,FALSE)</f>
        <v>4016.55</v>
      </c>
      <c r="D308" s="174">
        <v>3510.88</v>
      </c>
      <c r="E308" s="192">
        <f t="shared" si="14"/>
        <v>114.4</v>
      </c>
      <c r="G308" s="191">
        <v>21301</v>
      </c>
      <c r="H308" s="191" t="s">
        <v>800</v>
      </c>
      <c r="I308" s="191">
        <v>3891.5474</v>
      </c>
      <c r="J308" s="158">
        <f t="shared" si="16"/>
        <v>0</v>
      </c>
      <c r="HA308" s="160"/>
      <c r="HB308" s="160"/>
      <c r="HC308" s="160"/>
      <c r="HD308" s="160"/>
      <c r="HE308" s="160"/>
      <c r="HF308" s="160"/>
      <c r="HG308" s="160"/>
      <c r="HH308" s="160"/>
      <c r="HI308" s="160"/>
      <c r="HJ308" s="160"/>
      <c r="HK308" s="160"/>
      <c r="HL308" s="160"/>
      <c r="HM308" s="160"/>
      <c r="HN308" s="160"/>
      <c r="HO308" s="160"/>
      <c r="HP308" s="160"/>
      <c r="HQ308" s="160"/>
      <c r="HR308" s="160"/>
      <c r="HS308" s="160"/>
      <c r="HT308" s="160"/>
      <c r="HU308" s="160"/>
      <c r="HV308" s="160"/>
      <c r="HW308" s="160"/>
      <c r="HX308" s="160"/>
      <c r="HY308" s="160"/>
      <c r="HZ308" s="160"/>
      <c r="IA308" s="160"/>
      <c r="IB308" s="160"/>
      <c r="IC308" s="160"/>
      <c r="ID308" s="160"/>
      <c r="IE308" s="160"/>
      <c r="IF308" s="160"/>
      <c r="IG308" s="160"/>
      <c r="IH308" s="160"/>
      <c r="II308" s="160"/>
      <c r="IJ308" s="160"/>
      <c r="IK308" s="160"/>
      <c r="IL308" s="160"/>
      <c r="IM308" s="160"/>
      <c r="IN308" s="160"/>
      <c r="IO308" s="160"/>
      <c r="IP308" s="160"/>
      <c r="IQ308" s="160"/>
      <c r="IR308" s="160"/>
      <c r="IS308" s="160"/>
    </row>
    <row r="309" spans="1:253" s="157" customFormat="1" ht="13.5" customHeight="1">
      <c r="A309" s="138">
        <v>2130101</v>
      </c>
      <c r="B309" s="173" t="s">
        <v>39</v>
      </c>
      <c r="C309" s="174">
        <f>VLOOKUP(A309,'[7]一般公共预算'!$A$6:$C$384,3,FALSE)</f>
        <v>1152</v>
      </c>
      <c r="D309" s="174">
        <v>1076.89</v>
      </c>
      <c r="E309" s="192">
        <f t="shared" si="14"/>
        <v>106.97</v>
      </c>
      <c r="G309" s="191">
        <v>2130101</v>
      </c>
      <c r="H309" s="191" t="s">
        <v>591</v>
      </c>
      <c r="I309" s="191">
        <v>1152.0033</v>
      </c>
      <c r="J309" s="158">
        <f t="shared" si="16"/>
        <v>0</v>
      </c>
      <c r="HA309" s="160"/>
      <c r="HB309" s="160"/>
      <c r="HC309" s="160"/>
      <c r="HD309" s="160"/>
      <c r="HE309" s="160"/>
      <c r="HF309" s="160"/>
      <c r="HG309" s="160"/>
      <c r="HH309" s="160"/>
      <c r="HI309" s="160"/>
      <c r="HJ309" s="160"/>
      <c r="HK309" s="160"/>
      <c r="HL309" s="160"/>
      <c r="HM309" s="160"/>
      <c r="HN309" s="160"/>
      <c r="HO309" s="160"/>
      <c r="HP309" s="160"/>
      <c r="HQ309" s="160"/>
      <c r="HR309" s="160"/>
      <c r="HS309" s="160"/>
      <c r="HT309" s="160"/>
      <c r="HU309" s="160"/>
      <c r="HV309" s="160"/>
      <c r="HW309" s="160"/>
      <c r="HX309" s="160"/>
      <c r="HY309" s="160"/>
      <c r="HZ309" s="160"/>
      <c r="IA309" s="160"/>
      <c r="IB309" s="160"/>
      <c r="IC309" s="160"/>
      <c r="ID309" s="160"/>
      <c r="IE309" s="160"/>
      <c r="IF309" s="160"/>
      <c r="IG309" s="160"/>
      <c r="IH309" s="160"/>
      <c r="II309" s="160"/>
      <c r="IJ309" s="160"/>
      <c r="IK309" s="160"/>
      <c r="IL309" s="160"/>
      <c r="IM309" s="160"/>
      <c r="IN309" s="160"/>
      <c r="IO309" s="160"/>
      <c r="IP309" s="160"/>
      <c r="IQ309" s="160"/>
      <c r="IR309" s="160"/>
      <c r="IS309" s="160"/>
    </row>
    <row r="310" spans="1:253" s="157" customFormat="1" ht="13.5" customHeight="1">
      <c r="A310" s="138">
        <v>2130104</v>
      </c>
      <c r="B310" s="173" t="s">
        <v>46</v>
      </c>
      <c r="C310" s="174">
        <f>VLOOKUP(A310,'[7]一般公共预算'!$A$6:$C$384,3,FALSE)</f>
        <v>952.87</v>
      </c>
      <c r="D310" s="174">
        <v>926.7</v>
      </c>
      <c r="E310" s="192">
        <f t="shared" si="14"/>
        <v>102.82</v>
      </c>
      <c r="G310" s="191">
        <v>2130104</v>
      </c>
      <c r="H310" s="191" t="s">
        <v>598</v>
      </c>
      <c r="I310" s="191">
        <v>952.8651</v>
      </c>
      <c r="J310" s="158">
        <f t="shared" si="16"/>
        <v>0</v>
      </c>
      <c r="HA310" s="160"/>
      <c r="HB310" s="160"/>
      <c r="HC310" s="160"/>
      <c r="HD310" s="160"/>
      <c r="HE310" s="160"/>
      <c r="HF310" s="160"/>
      <c r="HG310" s="160"/>
      <c r="HH310" s="160"/>
      <c r="HI310" s="160"/>
      <c r="HJ310" s="160"/>
      <c r="HK310" s="160"/>
      <c r="HL310" s="160"/>
      <c r="HM310" s="160"/>
      <c r="HN310" s="160"/>
      <c r="HO310" s="160"/>
      <c r="HP310" s="160"/>
      <c r="HQ310" s="160"/>
      <c r="HR310" s="160"/>
      <c r="HS310" s="160"/>
      <c r="HT310" s="160"/>
      <c r="HU310" s="160"/>
      <c r="HV310" s="160"/>
      <c r="HW310" s="160"/>
      <c r="HX310" s="160"/>
      <c r="HY310" s="160"/>
      <c r="HZ310" s="160"/>
      <c r="IA310" s="160"/>
      <c r="IB310" s="160"/>
      <c r="IC310" s="160"/>
      <c r="ID310" s="160"/>
      <c r="IE310" s="160"/>
      <c r="IF310" s="160"/>
      <c r="IG310" s="160"/>
      <c r="IH310" s="160"/>
      <c r="II310" s="160"/>
      <c r="IJ310" s="160"/>
      <c r="IK310" s="160"/>
      <c r="IL310" s="160"/>
      <c r="IM310" s="160"/>
      <c r="IN310" s="160"/>
      <c r="IO310" s="160"/>
      <c r="IP310" s="160"/>
      <c r="IQ310" s="160"/>
      <c r="IR310" s="160"/>
      <c r="IS310" s="160"/>
    </row>
    <row r="311" spans="1:253" s="157" customFormat="1" ht="13.5" customHeight="1">
      <c r="A311" s="138">
        <v>2130106</v>
      </c>
      <c r="B311" s="173" t="s">
        <v>277</v>
      </c>
      <c r="C311" s="174">
        <f>VLOOKUP(A311,'[7]一般公共预算'!$A$6:$C$384,3,FALSE)</f>
        <v>153.25</v>
      </c>
      <c r="D311" s="174">
        <v>145.64</v>
      </c>
      <c r="E311" s="192">
        <f t="shared" si="14"/>
        <v>105.23</v>
      </c>
      <c r="G311" s="191">
        <v>2130106</v>
      </c>
      <c r="H311" s="191" t="s">
        <v>801</v>
      </c>
      <c r="I311" s="191">
        <v>153.25</v>
      </c>
      <c r="J311" s="158">
        <f t="shared" si="16"/>
        <v>0</v>
      </c>
      <c r="HA311" s="160"/>
      <c r="HB311" s="160"/>
      <c r="HC311" s="160"/>
      <c r="HD311" s="160"/>
      <c r="HE311" s="160"/>
      <c r="HF311" s="160"/>
      <c r="HG311" s="160"/>
      <c r="HH311" s="160"/>
      <c r="HI311" s="160"/>
      <c r="HJ311" s="160"/>
      <c r="HK311" s="160"/>
      <c r="HL311" s="160"/>
      <c r="HM311" s="160"/>
      <c r="HN311" s="160"/>
      <c r="HO311" s="160"/>
      <c r="HP311" s="160"/>
      <c r="HQ311" s="160"/>
      <c r="HR311" s="160"/>
      <c r="HS311" s="160"/>
      <c r="HT311" s="160"/>
      <c r="HU311" s="160"/>
      <c r="HV311" s="160"/>
      <c r="HW311" s="160"/>
      <c r="HX311" s="160"/>
      <c r="HY311" s="160"/>
      <c r="HZ311" s="160"/>
      <c r="IA311" s="160"/>
      <c r="IB311" s="160"/>
      <c r="IC311" s="160"/>
      <c r="ID311" s="160"/>
      <c r="IE311" s="160"/>
      <c r="IF311" s="160"/>
      <c r="IG311" s="160"/>
      <c r="IH311" s="160"/>
      <c r="II311" s="160"/>
      <c r="IJ311" s="160"/>
      <c r="IK311" s="160"/>
      <c r="IL311" s="160"/>
      <c r="IM311" s="160"/>
      <c r="IN311" s="160"/>
      <c r="IO311" s="160"/>
      <c r="IP311" s="160"/>
      <c r="IQ311" s="160"/>
      <c r="IR311" s="160"/>
      <c r="IS311" s="160"/>
    </row>
    <row r="312" spans="1:253" s="157" customFormat="1" ht="13.5" customHeight="1">
      <c r="A312" s="138">
        <v>2130108</v>
      </c>
      <c r="B312" s="173" t="s">
        <v>278</v>
      </c>
      <c r="C312" s="174">
        <f>VLOOKUP(A312,'[7]一般公共预算'!$A$6:$C$384,3,FALSE)</f>
        <v>521</v>
      </c>
      <c r="D312" s="174">
        <v>426.8</v>
      </c>
      <c r="E312" s="192">
        <f t="shared" si="14"/>
        <v>122.07</v>
      </c>
      <c r="G312" s="191">
        <v>2130108</v>
      </c>
      <c r="H312" s="191" t="s">
        <v>802</v>
      </c>
      <c r="I312" s="191">
        <v>521</v>
      </c>
      <c r="J312" s="158">
        <f t="shared" si="16"/>
        <v>0</v>
      </c>
      <c r="HA312" s="160"/>
      <c r="HB312" s="160"/>
      <c r="HC312" s="160"/>
      <c r="HD312" s="160"/>
      <c r="HE312" s="160"/>
      <c r="HF312" s="160"/>
      <c r="HG312" s="160"/>
      <c r="HH312" s="160"/>
      <c r="HI312" s="160"/>
      <c r="HJ312" s="160"/>
      <c r="HK312" s="160"/>
      <c r="HL312" s="160"/>
      <c r="HM312" s="160"/>
      <c r="HN312" s="160"/>
      <c r="HO312" s="160"/>
      <c r="HP312" s="160"/>
      <c r="HQ312" s="160"/>
      <c r="HR312" s="160"/>
      <c r="HS312" s="160"/>
      <c r="HT312" s="160"/>
      <c r="HU312" s="160"/>
      <c r="HV312" s="160"/>
      <c r="HW312" s="160"/>
      <c r="HX312" s="160"/>
      <c r="HY312" s="160"/>
      <c r="HZ312" s="160"/>
      <c r="IA312" s="160"/>
      <c r="IB312" s="160"/>
      <c r="IC312" s="160"/>
      <c r="ID312" s="160"/>
      <c r="IE312" s="160"/>
      <c r="IF312" s="160"/>
      <c r="IG312" s="160"/>
      <c r="IH312" s="160"/>
      <c r="II312" s="160"/>
      <c r="IJ312" s="160"/>
      <c r="IK312" s="160"/>
      <c r="IL312" s="160"/>
      <c r="IM312" s="160"/>
      <c r="IN312" s="160"/>
      <c r="IO312" s="160"/>
      <c r="IP312" s="160"/>
      <c r="IQ312" s="160"/>
      <c r="IR312" s="160"/>
      <c r="IS312" s="160"/>
    </row>
    <row r="313" spans="1:253" s="157" customFormat="1" ht="13.5" customHeight="1">
      <c r="A313" s="138">
        <v>2130109</v>
      </c>
      <c r="B313" s="173" t="s">
        <v>279</v>
      </c>
      <c r="C313" s="174">
        <f>VLOOKUP(A313,'[7]一般公共预算'!$A$6:$C$384,3,FALSE)</f>
        <v>60.7</v>
      </c>
      <c r="D313" s="174">
        <v>63.14</v>
      </c>
      <c r="E313" s="192">
        <f t="shared" si="14"/>
        <v>96.14</v>
      </c>
      <c r="G313" s="191">
        <v>2130109</v>
      </c>
      <c r="H313" s="191" t="s">
        <v>803</v>
      </c>
      <c r="I313" s="191">
        <v>60.7</v>
      </c>
      <c r="J313" s="158">
        <f t="shared" si="16"/>
        <v>0</v>
      </c>
      <c r="HA313" s="160"/>
      <c r="HB313" s="160"/>
      <c r="HC313" s="160"/>
      <c r="HD313" s="160"/>
      <c r="HE313" s="160"/>
      <c r="HF313" s="160"/>
      <c r="HG313" s="160"/>
      <c r="HH313" s="160"/>
      <c r="HI313" s="160"/>
      <c r="HJ313" s="160"/>
      <c r="HK313" s="160"/>
      <c r="HL313" s="160"/>
      <c r="HM313" s="160"/>
      <c r="HN313" s="160"/>
      <c r="HO313" s="160"/>
      <c r="HP313" s="160"/>
      <c r="HQ313" s="160"/>
      <c r="HR313" s="160"/>
      <c r="HS313" s="160"/>
      <c r="HT313" s="160"/>
      <c r="HU313" s="160"/>
      <c r="HV313" s="160"/>
      <c r="HW313" s="160"/>
      <c r="HX313" s="160"/>
      <c r="HY313" s="160"/>
      <c r="HZ313" s="160"/>
      <c r="IA313" s="160"/>
      <c r="IB313" s="160"/>
      <c r="IC313" s="160"/>
      <c r="ID313" s="160"/>
      <c r="IE313" s="160"/>
      <c r="IF313" s="160"/>
      <c r="IG313" s="160"/>
      <c r="IH313" s="160"/>
      <c r="II313" s="160"/>
      <c r="IJ313" s="160"/>
      <c r="IK313" s="160"/>
      <c r="IL313" s="160"/>
      <c r="IM313" s="160"/>
      <c r="IN313" s="160"/>
      <c r="IO313" s="160"/>
      <c r="IP313" s="160"/>
      <c r="IQ313" s="160"/>
      <c r="IR313" s="160"/>
      <c r="IS313" s="160"/>
    </row>
    <row r="314" spans="1:253" s="157" customFormat="1" ht="13.5" customHeight="1">
      <c r="A314" s="138">
        <v>2130110</v>
      </c>
      <c r="B314" s="173" t="s">
        <v>280</v>
      </c>
      <c r="C314" s="174">
        <f>VLOOKUP(A314,'[7]一般公共预算'!$A$6:$C$384,3,FALSE)</f>
        <v>14.5</v>
      </c>
      <c r="D314" s="174">
        <v>4.5</v>
      </c>
      <c r="E314" s="192">
        <f t="shared" si="14"/>
        <v>322.22</v>
      </c>
      <c r="G314" s="191">
        <v>2130110</v>
      </c>
      <c r="H314" s="191" t="s">
        <v>804</v>
      </c>
      <c r="I314" s="191">
        <v>14.5</v>
      </c>
      <c r="J314" s="158">
        <f t="shared" si="16"/>
        <v>0</v>
      </c>
      <c r="HA314" s="160"/>
      <c r="HB314" s="160"/>
      <c r="HC314" s="160"/>
      <c r="HD314" s="160"/>
      <c r="HE314" s="160"/>
      <c r="HF314" s="160"/>
      <c r="HG314" s="160"/>
      <c r="HH314" s="160"/>
      <c r="HI314" s="160"/>
      <c r="HJ314" s="160"/>
      <c r="HK314" s="160"/>
      <c r="HL314" s="160"/>
      <c r="HM314" s="160"/>
      <c r="HN314" s="160"/>
      <c r="HO314" s="160"/>
      <c r="HP314" s="160"/>
      <c r="HQ314" s="160"/>
      <c r="HR314" s="160"/>
      <c r="HS314" s="160"/>
      <c r="HT314" s="160"/>
      <c r="HU314" s="160"/>
      <c r="HV314" s="160"/>
      <c r="HW314" s="160"/>
      <c r="HX314" s="160"/>
      <c r="HY314" s="160"/>
      <c r="HZ314" s="160"/>
      <c r="IA314" s="160"/>
      <c r="IB314" s="160"/>
      <c r="IC314" s="160"/>
      <c r="ID314" s="160"/>
      <c r="IE314" s="160"/>
      <c r="IF314" s="160"/>
      <c r="IG314" s="160"/>
      <c r="IH314" s="160"/>
      <c r="II314" s="160"/>
      <c r="IJ314" s="160"/>
      <c r="IK314" s="160"/>
      <c r="IL314" s="160"/>
      <c r="IM314" s="160"/>
      <c r="IN314" s="160"/>
      <c r="IO314" s="160"/>
      <c r="IP314" s="160"/>
      <c r="IQ314" s="160"/>
      <c r="IR314" s="160"/>
      <c r="IS314" s="160"/>
    </row>
    <row r="315" spans="1:253" s="157" customFormat="1" ht="13.5" customHeight="1">
      <c r="A315" s="138">
        <v>2130111</v>
      </c>
      <c r="B315" s="173" t="s">
        <v>281</v>
      </c>
      <c r="C315" s="174">
        <f>VLOOKUP(A315,'[7]一般公共预算'!$A$6:$C$384,3,FALSE)</f>
        <v>1</v>
      </c>
      <c r="D315" s="174">
        <v>0.79</v>
      </c>
      <c r="E315" s="192">
        <f t="shared" si="14"/>
        <v>126.58</v>
      </c>
      <c r="G315" s="191">
        <v>2130111</v>
      </c>
      <c r="H315" s="191" t="s">
        <v>805</v>
      </c>
      <c r="I315" s="191">
        <v>1</v>
      </c>
      <c r="J315" s="158">
        <f t="shared" si="16"/>
        <v>0</v>
      </c>
      <c r="HA315" s="160"/>
      <c r="HB315" s="160"/>
      <c r="HC315" s="160"/>
      <c r="HD315" s="160"/>
      <c r="HE315" s="160"/>
      <c r="HF315" s="160"/>
      <c r="HG315" s="160"/>
      <c r="HH315" s="160"/>
      <c r="HI315" s="160"/>
      <c r="HJ315" s="160"/>
      <c r="HK315" s="160"/>
      <c r="HL315" s="160"/>
      <c r="HM315" s="160"/>
      <c r="HN315" s="160"/>
      <c r="HO315" s="160"/>
      <c r="HP315" s="160"/>
      <c r="HQ315" s="160"/>
      <c r="HR315" s="160"/>
      <c r="HS315" s="160"/>
      <c r="HT315" s="160"/>
      <c r="HU315" s="160"/>
      <c r="HV315" s="160"/>
      <c r="HW315" s="160"/>
      <c r="HX315" s="160"/>
      <c r="HY315" s="160"/>
      <c r="HZ315" s="160"/>
      <c r="IA315" s="160"/>
      <c r="IB315" s="160"/>
      <c r="IC315" s="160"/>
      <c r="ID315" s="160"/>
      <c r="IE315" s="160"/>
      <c r="IF315" s="160"/>
      <c r="IG315" s="160"/>
      <c r="IH315" s="160"/>
      <c r="II315" s="160"/>
      <c r="IJ315" s="160"/>
      <c r="IK315" s="160"/>
      <c r="IL315" s="160"/>
      <c r="IM315" s="160"/>
      <c r="IN315" s="160"/>
      <c r="IO315" s="160"/>
      <c r="IP315" s="160"/>
      <c r="IQ315" s="160"/>
      <c r="IR315" s="160"/>
      <c r="IS315" s="160"/>
    </row>
    <row r="316" spans="1:253" s="157" customFormat="1" ht="13.5" customHeight="1">
      <c r="A316" s="138">
        <v>2130112</v>
      </c>
      <c r="B316" s="173" t="s">
        <v>282</v>
      </c>
      <c r="C316" s="174">
        <f>VLOOKUP(A316,'[7]一般公共预算'!$A$6:$C$384,3,FALSE)</f>
        <v>108.5</v>
      </c>
      <c r="D316" s="174">
        <v>102.25</v>
      </c>
      <c r="E316" s="192">
        <f t="shared" si="14"/>
        <v>106.11</v>
      </c>
      <c r="G316" s="191">
        <v>2130112</v>
      </c>
      <c r="H316" s="191" t="s">
        <v>806</v>
      </c>
      <c r="I316" s="191">
        <v>108.5</v>
      </c>
      <c r="J316" s="158">
        <f aca="true" t="shared" si="17" ref="J316:J353">A316-G316</f>
        <v>0</v>
      </c>
      <c r="HA316" s="160"/>
      <c r="HB316" s="160"/>
      <c r="HC316" s="160"/>
      <c r="HD316" s="160"/>
      <c r="HE316" s="160"/>
      <c r="HF316" s="160"/>
      <c r="HG316" s="160"/>
      <c r="HH316" s="160"/>
      <c r="HI316" s="160"/>
      <c r="HJ316" s="160"/>
      <c r="HK316" s="160"/>
      <c r="HL316" s="160"/>
      <c r="HM316" s="160"/>
      <c r="HN316" s="160"/>
      <c r="HO316" s="160"/>
      <c r="HP316" s="160"/>
      <c r="HQ316" s="160"/>
      <c r="HR316" s="160"/>
      <c r="HS316" s="160"/>
      <c r="HT316" s="160"/>
      <c r="HU316" s="160"/>
      <c r="HV316" s="160"/>
      <c r="HW316" s="160"/>
      <c r="HX316" s="160"/>
      <c r="HY316" s="160"/>
      <c r="HZ316" s="160"/>
      <c r="IA316" s="160"/>
      <c r="IB316" s="160"/>
      <c r="IC316" s="160"/>
      <c r="ID316" s="160"/>
      <c r="IE316" s="160"/>
      <c r="IF316" s="160"/>
      <c r="IG316" s="160"/>
      <c r="IH316" s="160"/>
      <c r="II316" s="160"/>
      <c r="IJ316" s="160"/>
      <c r="IK316" s="160"/>
      <c r="IL316" s="160"/>
      <c r="IM316" s="160"/>
      <c r="IN316" s="160"/>
      <c r="IO316" s="160"/>
      <c r="IP316" s="160"/>
      <c r="IQ316" s="160"/>
      <c r="IR316" s="160"/>
      <c r="IS316" s="160"/>
    </row>
    <row r="317" spans="1:253" s="157" customFormat="1" ht="13.5" customHeight="1">
      <c r="A317" s="138">
        <v>2130120</v>
      </c>
      <c r="B317" s="173" t="s">
        <v>283</v>
      </c>
      <c r="C317" s="174">
        <f>VLOOKUP(A317,'[7]一般公共预算'!$A$6:$C$384,3,FALSE)</f>
        <v>550</v>
      </c>
      <c r="D317" s="174">
        <v>563.07</v>
      </c>
      <c r="E317" s="192">
        <f t="shared" si="14"/>
        <v>97.68</v>
      </c>
      <c r="G317" s="191">
        <v>2130120</v>
      </c>
      <c r="H317" s="191" t="s">
        <v>807</v>
      </c>
      <c r="I317" s="191">
        <v>550</v>
      </c>
      <c r="J317" s="158">
        <f t="shared" si="17"/>
        <v>0</v>
      </c>
      <c r="HA317" s="160"/>
      <c r="HB317" s="160"/>
      <c r="HC317" s="160"/>
      <c r="HD317" s="160"/>
      <c r="HE317" s="160"/>
      <c r="HF317" s="160"/>
      <c r="HG317" s="160"/>
      <c r="HH317" s="160"/>
      <c r="HI317" s="160"/>
      <c r="HJ317" s="160"/>
      <c r="HK317" s="160"/>
      <c r="HL317" s="160"/>
      <c r="HM317" s="160"/>
      <c r="HN317" s="160"/>
      <c r="HO317" s="160"/>
      <c r="HP317" s="160"/>
      <c r="HQ317" s="160"/>
      <c r="HR317" s="160"/>
      <c r="HS317" s="160"/>
      <c r="HT317" s="160"/>
      <c r="HU317" s="160"/>
      <c r="HV317" s="160"/>
      <c r="HW317" s="160"/>
      <c r="HX317" s="160"/>
      <c r="HY317" s="160"/>
      <c r="HZ317" s="160"/>
      <c r="IA317" s="160"/>
      <c r="IB317" s="160"/>
      <c r="IC317" s="160"/>
      <c r="ID317" s="160"/>
      <c r="IE317" s="160"/>
      <c r="IF317" s="160"/>
      <c r="IG317" s="160"/>
      <c r="IH317" s="160"/>
      <c r="II317" s="160"/>
      <c r="IJ317" s="160"/>
      <c r="IK317" s="160"/>
      <c r="IL317" s="160"/>
      <c r="IM317" s="160"/>
      <c r="IN317" s="160"/>
      <c r="IO317" s="160"/>
      <c r="IP317" s="160"/>
      <c r="IQ317" s="160"/>
      <c r="IR317" s="160"/>
      <c r="IS317" s="160"/>
    </row>
    <row r="318" spans="1:253" s="157" customFormat="1" ht="13.5" customHeight="1">
      <c r="A318" s="138">
        <v>2130122</v>
      </c>
      <c r="B318" s="173" t="s">
        <v>284</v>
      </c>
      <c r="C318" s="174">
        <f>VLOOKUP(A318,'[7]一般公共预算'!$A$6:$C$384,3,FALSE)</f>
        <v>324.73</v>
      </c>
      <c r="D318" s="174">
        <v>172.74</v>
      </c>
      <c r="E318" s="192">
        <f t="shared" si="14"/>
        <v>187.99</v>
      </c>
      <c r="G318" s="191">
        <v>2130122</v>
      </c>
      <c r="H318" s="191" t="s">
        <v>808</v>
      </c>
      <c r="I318" s="191">
        <v>324.729</v>
      </c>
      <c r="J318" s="158">
        <f t="shared" si="17"/>
        <v>0</v>
      </c>
      <c r="HA318" s="160"/>
      <c r="HB318" s="160"/>
      <c r="HC318" s="160"/>
      <c r="HD318" s="160"/>
      <c r="HE318" s="160"/>
      <c r="HF318" s="160"/>
      <c r="HG318" s="160"/>
      <c r="HH318" s="160"/>
      <c r="HI318" s="160"/>
      <c r="HJ318" s="160"/>
      <c r="HK318" s="160"/>
      <c r="HL318" s="160"/>
      <c r="HM318" s="160"/>
      <c r="HN318" s="160"/>
      <c r="HO318" s="160"/>
      <c r="HP318" s="160"/>
      <c r="HQ318" s="160"/>
      <c r="HR318" s="160"/>
      <c r="HS318" s="160"/>
      <c r="HT318" s="160"/>
      <c r="HU318" s="160"/>
      <c r="HV318" s="160"/>
      <c r="HW318" s="160"/>
      <c r="HX318" s="160"/>
      <c r="HY318" s="160"/>
      <c r="HZ318" s="160"/>
      <c r="IA318" s="160"/>
      <c r="IB318" s="160"/>
      <c r="IC318" s="160"/>
      <c r="ID318" s="160"/>
      <c r="IE318" s="160"/>
      <c r="IF318" s="160"/>
      <c r="IG318" s="160"/>
      <c r="IH318" s="160"/>
      <c r="II318" s="160"/>
      <c r="IJ318" s="160"/>
      <c r="IK318" s="160"/>
      <c r="IL318" s="160"/>
      <c r="IM318" s="160"/>
      <c r="IN318" s="160"/>
      <c r="IO318" s="160"/>
      <c r="IP318" s="160"/>
      <c r="IQ318" s="160"/>
      <c r="IR318" s="160"/>
      <c r="IS318" s="160"/>
    </row>
    <row r="319" spans="1:253" s="157" customFormat="1" ht="13.5" customHeight="1">
      <c r="A319" s="138">
        <v>2130135</v>
      </c>
      <c r="B319" s="173" t="s">
        <v>285</v>
      </c>
      <c r="C319" s="174"/>
      <c r="D319" s="174">
        <v>0.36</v>
      </c>
      <c r="E319" s="192">
        <f t="shared" si="14"/>
        <v>0</v>
      </c>
      <c r="G319" s="191"/>
      <c r="H319" s="191"/>
      <c r="I319" s="191"/>
      <c r="J319" s="158">
        <f t="shared" si="17"/>
        <v>2130135</v>
      </c>
      <c r="HA319" s="160"/>
      <c r="HB319" s="160"/>
      <c r="HC319" s="160"/>
      <c r="HD319" s="160"/>
      <c r="HE319" s="160"/>
      <c r="HF319" s="160"/>
      <c r="HG319" s="160"/>
      <c r="HH319" s="160"/>
      <c r="HI319" s="160"/>
      <c r="HJ319" s="160"/>
      <c r="HK319" s="160"/>
      <c r="HL319" s="160"/>
      <c r="HM319" s="160"/>
      <c r="HN319" s="160"/>
      <c r="HO319" s="160"/>
      <c r="HP319" s="160"/>
      <c r="HQ319" s="160"/>
      <c r="HR319" s="160"/>
      <c r="HS319" s="160"/>
      <c r="HT319" s="160"/>
      <c r="HU319" s="160"/>
      <c r="HV319" s="160"/>
      <c r="HW319" s="160"/>
      <c r="HX319" s="160"/>
      <c r="HY319" s="160"/>
      <c r="HZ319" s="160"/>
      <c r="IA319" s="160"/>
      <c r="IB319" s="160"/>
      <c r="IC319" s="160"/>
      <c r="ID319" s="160"/>
      <c r="IE319" s="160"/>
      <c r="IF319" s="160"/>
      <c r="IG319" s="160"/>
      <c r="IH319" s="160"/>
      <c r="II319" s="160"/>
      <c r="IJ319" s="160"/>
      <c r="IK319" s="160"/>
      <c r="IL319" s="160"/>
      <c r="IM319" s="160"/>
      <c r="IN319" s="160"/>
      <c r="IO319" s="160"/>
      <c r="IP319" s="160"/>
      <c r="IQ319" s="160"/>
      <c r="IR319" s="160"/>
      <c r="IS319" s="160"/>
    </row>
    <row r="320" spans="1:253" s="157" customFormat="1" ht="13.5" customHeight="1">
      <c r="A320" s="138">
        <v>2130148</v>
      </c>
      <c r="B320" s="173" t="s">
        <v>809</v>
      </c>
      <c r="C320" s="174">
        <f>VLOOKUP(A320,'[7]一般公共预算'!$A$6:$C$384,3,FALSE)</f>
        <v>150</v>
      </c>
      <c r="D320" s="174"/>
      <c r="E320" s="192">
        <f t="shared" si="14"/>
      </c>
      <c r="G320" s="191">
        <v>2130148</v>
      </c>
      <c r="H320" s="191" t="s">
        <v>810</v>
      </c>
      <c r="I320" s="191">
        <v>25</v>
      </c>
      <c r="J320" s="158">
        <f t="shared" si="17"/>
        <v>0</v>
      </c>
      <c r="HA320" s="160"/>
      <c r="HB320" s="160"/>
      <c r="HC320" s="160"/>
      <c r="HD320" s="160"/>
      <c r="HE320" s="160"/>
      <c r="HF320" s="160"/>
      <c r="HG320" s="160"/>
      <c r="HH320" s="160"/>
      <c r="HI320" s="160"/>
      <c r="HJ320" s="160"/>
      <c r="HK320" s="160"/>
      <c r="HL320" s="160"/>
      <c r="HM320" s="160"/>
      <c r="HN320" s="160"/>
      <c r="HO320" s="160"/>
      <c r="HP320" s="160"/>
      <c r="HQ320" s="160"/>
      <c r="HR320" s="160"/>
      <c r="HS320" s="160"/>
      <c r="HT320" s="160"/>
      <c r="HU320" s="160"/>
      <c r="HV320" s="160"/>
      <c r="HW320" s="160"/>
      <c r="HX320" s="160"/>
      <c r="HY320" s="160"/>
      <c r="HZ320" s="160"/>
      <c r="IA320" s="160"/>
      <c r="IB320" s="160"/>
      <c r="IC320" s="160"/>
      <c r="ID320" s="160"/>
      <c r="IE320" s="160"/>
      <c r="IF320" s="160"/>
      <c r="IG320" s="160"/>
      <c r="IH320" s="160"/>
      <c r="II320" s="160"/>
      <c r="IJ320" s="160"/>
      <c r="IK320" s="160"/>
      <c r="IL320" s="160"/>
      <c r="IM320" s="160"/>
      <c r="IN320" s="160"/>
      <c r="IO320" s="160"/>
      <c r="IP320" s="160"/>
      <c r="IQ320" s="160"/>
      <c r="IR320" s="160"/>
      <c r="IS320" s="160"/>
    </row>
    <row r="321" spans="1:253" s="157" customFormat="1" ht="13.5" customHeight="1">
      <c r="A321" s="138">
        <v>2130199</v>
      </c>
      <c r="B321" s="173" t="s">
        <v>286</v>
      </c>
      <c r="C321" s="174">
        <f>VLOOKUP(A321,'[7]一般公共预算'!$A$6:$C$384,3,FALSE)</f>
        <v>28</v>
      </c>
      <c r="D321" s="174">
        <v>28</v>
      </c>
      <c r="E321" s="192">
        <f t="shared" si="14"/>
        <v>100</v>
      </c>
      <c r="G321" s="191">
        <v>2130199</v>
      </c>
      <c r="H321" s="191" t="s">
        <v>811</v>
      </c>
      <c r="I321" s="191">
        <v>28</v>
      </c>
      <c r="J321" s="158">
        <f t="shared" si="17"/>
        <v>0</v>
      </c>
      <c r="HA321" s="160"/>
      <c r="HB321" s="160"/>
      <c r="HC321" s="160"/>
      <c r="HD321" s="160"/>
      <c r="HE321" s="160"/>
      <c r="HF321" s="160"/>
      <c r="HG321" s="160"/>
      <c r="HH321" s="160"/>
      <c r="HI321" s="160"/>
      <c r="HJ321" s="160"/>
      <c r="HK321" s="160"/>
      <c r="HL321" s="160"/>
      <c r="HM321" s="160"/>
      <c r="HN321" s="160"/>
      <c r="HO321" s="160"/>
      <c r="HP321" s="160"/>
      <c r="HQ321" s="160"/>
      <c r="HR321" s="160"/>
      <c r="HS321" s="160"/>
      <c r="HT321" s="160"/>
      <c r="HU321" s="160"/>
      <c r="HV321" s="160"/>
      <c r="HW321" s="160"/>
      <c r="HX321" s="160"/>
      <c r="HY321" s="160"/>
      <c r="HZ321" s="160"/>
      <c r="IA321" s="160"/>
      <c r="IB321" s="160"/>
      <c r="IC321" s="160"/>
      <c r="ID321" s="160"/>
      <c r="IE321" s="160"/>
      <c r="IF321" s="160"/>
      <c r="IG321" s="160"/>
      <c r="IH321" s="160"/>
      <c r="II321" s="160"/>
      <c r="IJ321" s="160"/>
      <c r="IK321" s="160"/>
      <c r="IL321" s="160"/>
      <c r="IM321" s="160"/>
      <c r="IN321" s="160"/>
      <c r="IO321" s="160"/>
      <c r="IP321" s="160"/>
      <c r="IQ321" s="160"/>
      <c r="IR321" s="160"/>
      <c r="IS321" s="160"/>
    </row>
    <row r="322" spans="1:253" s="157" customFormat="1" ht="13.5" customHeight="1">
      <c r="A322" s="138">
        <v>21302</v>
      </c>
      <c r="B322" s="173" t="s">
        <v>287</v>
      </c>
      <c r="C322" s="174">
        <f>VLOOKUP(A322,'[7]一般公共预算'!$A$6:$C$384,3,FALSE)</f>
        <v>1031.62</v>
      </c>
      <c r="D322" s="174">
        <v>726.78</v>
      </c>
      <c r="E322" s="192">
        <f t="shared" si="14"/>
        <v>141.94</v>
      </c>
      <c r="G322" s="191">
        <v>21302</v>
      </c>
      <c r="H322" s="191" t="s">
        <v>812</v>
      </c>
      <c r="I322" s="191">
        <v>1031.6176</v>
      </c>
      <c r="J322" s="158">
        <f t="shared" si="17"/>
        <v>0</v>
      </c>
      <c r="HA322" s="160"/>
      <c r="HB322" s="160"/>
      <c r="HC322" s="160"/>
      <c r="HD322" s="160"/>
      <c r="HE322" s="160"/>
      <c r="HF322" s="160"/>
      <c r="HG322" s="160"/>
      <c r="HH322" s="160"/>
      <c r="HI322" s="160"/>
      <c r="HJ322" s="160"/>
      <c r="HK322" s="160"/>
      <c r="HL322" s="160"/>
      <c r="HM322" s="160"/>
      <c r="HN322" s="160"/>
      <c r="HO322" s="160"/>
      <c r="HP322" s="160"/>
      <c r="HQ322" s="160"/>
      <c r="HR322" s="160"/>
      <c r="HS322" s="160"/>
      <c r="HT322" s="160"/>
      <c r="HU322" s="160"/>
      <c r="HV322" s="160"/>
      <c r="HW322" s="160"/>
      <c r="HX322" s="160"/>
      <c r="HY322" s="160"/>
      <c r="HZ322" s="160"/>
      <c r="IA322" s="160"/>
      <c r="IB322" s="160"/>
      <c r="IC322" s="160"/>
      <c r="ID322" s="160"/>
      <c r="IE322" s="160"/>
      <c r="IF322" s="160"/>
      <c r="IG322" s="160"/>
      <c r="IH322" s="160"/>
      <c r="II322" s="160"/>
      <c r="IJ322" s="160"/>
      <c r="IK322" s="160"/>
      <c r="IL322" s="160"/>
      <c r="IM322" s="160"/>
      <c r="IN322" s="160"/>
      <c r="IO322" s="160"/>
      <c r="IP322" s="160"/>
      <c r="IQ322" s="160"/>
      <c r="IR322" s="160"/>
      <c r="IS322" s="160"/>
    </row>
    <row r="323" spans="1:253" s="157" customFormat="1" ht="13.5" customHeight="1">
      <c r="A323" s="138">
        <v>2130202</v>
      </c>
      <c r="B323" s="173" t="s">
        <v>40</v>
      </c>
      <c r="C323" s="174">
        <f>VLOOKUP(A323,'[7]一般公共预算'!$A$6:$C$384,3,FALSE)</f>
        <v>13</v>
      </c>
      <c r="D323" s="174">
        <v>13</v>
      </c>
      <c r="E323" s="192">
        <f t="shared" si="14"/>
        <v>100</v>
      </c>
      <c r="G323" s="191">
        <v>2130202</v>
      </c>
      <c r="H323" s="191" t="s">
        <v>592</v>
      </c>
      <c r="I323" s="191">
        <v>13</v>
      </c>
      <c r="J323" s="158">
        <f t="shared" si="17"/>
        <v>0</v>
      </c>
      <c r="HA323" s="160"/>
      <c r="HB323" s="160"/>
      <c r="HC323" s="160"/>
      <c r="HD323" s="160"/>
      <c r="HE323" s="160"/>
      <c r="HF323" s="160"/>
      <c r="HG323" s="160"/>
      <c r="HH323" s="160"/>
      <c r="HI323" s="160"/>
      <c r="HJ323" s="160"/>
      <c r="HK323" s="160"/>
      <c r="HL323" s="160"/>
      <c r="HM323" s="160"/>
      <c r="HN323" s="160"/>
      <c r="HO323" s="160"/>
      <c r="HP323" s="160"/>
      <c r="HQ323" s="160"/>
      <c r="HR323" s="160"/>
      <c r="HS323" s="160"/>
      <c r="HT323" s="160"/>
      <c r="HU323" s="160"/>
      <c r="HV323" s="160"/>
      <c r="HW323" s="160"/>
      <c r="HX323" s="160"/>
      <c r="HY323" s="160"/>
      <c r="HZ323" s="160"/>
      <c r="IA323" s="160"/>
      <c r="IB323" s="160"/>
      <c r="IC323" s="160"/>
      <c r="ID323" s="160"/>
      <c r="IE323" s="160"/>
      <c r="IF323" s="160"/>
      <c r="IG323" s="160"/>
      <c r="IH323" s="160"/>
      <c r="II323" s="160"/>
      <c r="IJ323" s="160"/>
      <c r="IK323" s="160"/>
      <c r="IL323" s="160"/>
      <c r="IM323" s="160"/>
      <c r="IN323" s="160"/>
      <c r="IO323" s="160"/>
      <c r="IP323" s="160"/>
      <c r="IQ323" s="160"/>
      <c r="IR323" s="160"/>
      <c r="IS323" s="160"/>
    </row>
    <row r="324" spans="1:253" s="157" customFormat="1" ht="13.5" customHeight="1">
      <c r="A324" s="138">
        <v>2130204</v>
      </c>
      <c r="B324" s="173" t="s">
        <v>288</v>
      </c>
      <c r="C324" s="174">
        <f>VLOOKUP(A324,'[7]一般公共预算'!$A$6:$C$384,3,FALSE)</f>
        <v>274.57</v>
      </c>
      <c r="D324" s="174">
        <v>223.15</v>
      </c>
      <c r="E324" s="192">
        <f t="shared" si="14"/>
        <v>123.04</v>
      </c>
      <c r="G324" s="191">
        <v>2130204</v>
      </c>
      <c r="H324" s="191" t="s">
        <v>813</v>
      </c>
      <c r="I324" s="191">
        <v>274.5742</v>
      </c>
      <c r="J324" s="158">
        <f t="shared" si="17"/>
        <v>0</v>
      </c>
      <c r="HA324" s="160"/>
      <c r="HB324" s="160"/>
      <c r="HC324" s="160"/>
      <c r="HD324" s="160"/>
      <c r="HE324" s="160"/>
      <c r="HF324" s="160"/>
      <c r="HG324" s="160"/>
      <c r="HH324" s="160"/>
      <c r="HI324" s="160"/>
      <c r="HJ324" s="160"/>
      <c r="HK324" s="160"/>
      <c r="HL324" s="160"/>
      <c r="HM324" s="160"/>
      <c r="HN324" s="160"/>
      <c r="HO324" s="160"/>
      <c r="HP324" s="160"/>
      <c r="HQ324" s="160"/>
      <c r="HR324" s="160"/>
      <c r="HS324" s="160"/>
      <c r="HT324" s="160"/>
      <c r="HU324" s="160"/>
      <c r="HV324" s="160"/>
      <c r="HW324" s="160"/>
      <c r="HX324" s="160"/>
      <c r="HY324" s="160"/>
      <c r="HZ324" s="160"/>
      <c r="IA324" s="160"/>
      <c r="IB324" s="160"/>
      <c r="IC324" s="160"/>
      <c r="ID324" s="160"/>
      <c r="IE324" s="160"/>
      <c r="IF324" s="160"/>
      <c r="IG324" s="160"/>
      <c r="IH324" s="160"/>
      <c r="II324" s="160"/>
      <c r="IJ324" s="160"/>
      <c r="IK324" s="160"/>
      <c r="IL324" s="160"/>
      <c r="IM324" s="160"/>
      <c r="IN324" s="160"/>
      <c r="IO324" s="160"/>
      <c r="IP324" s="160"/>
      <c r="IQ324" s="160"/>
      <c r="IR324" s="160"/>
      <c r="IS324" s="160"/>
    </row>
    <row r="325" spans="1:253" s="157" customFormat="1" ht="13.5" customHeight="1">
      <c r="A325" s="138">
        <v>2130207</v>
      </c>
      <c r="B325" s="173" t="s">
        <v>290</v>
      </c>
      <c r="C325" s="174">
        <f>VLOOKUP(A325,'[7]一般公共预算'!$A$6:$C$384,3,FALSE)</f>
        <v>42.85</v>
      </c>
      <c r="D325" s="174">
        <v>42.22</v>
      </c>
      <c r="E325" s="192">
        <f t="shared" si="14"/>
        <v>101.49</v>
      </c>
      <c r="G325" s="191">
        <v>2130207</v>
      </c>
      <c r="H325" s="191" t="s">
        <v>814</v>
      </c>
      <c r="I325" s="191">
        <v>42.845</v>
      </c>
      <c r="J325" s="158">
        <f t="shared" si="17"/>
        <v>0</v>
      </c>
      <c r="HA325" s="160"/>
      <c r="HB325" s="160"/>
      <c r="HC325" s="160"/>
      <c r="HD325" s="160"/>
      <c r="HE325" s="160"/>
      <c r="HF325" s="160"/>
      <c r="HG325" s="160"/>
      <c r="HH325" s="160"/>
      <c r="HI325" s="160"/>
      <c r="HJ325" s="160"/>
      <c r="HK325" s="160"/>
      <c r="HL325" s="160"/>
      <c r="HM325" s="160"/>
      <c r="HN325" s="160"/>
      <c r="HO325" s="160"/>
      <c r="HP325" s="160"/>
      <c r="HQ325" s="160"/>
      <c r="HR325" s="160"/>
      <c r="HS325" s="160"/>
      <c r="HT325" s="160"/>
      <c r="HU325" s="160"/>
      <c r="HV325" s="160"/>
      <c r="HW325" s="160"/>
      <c r="HX325" s="160"/>
      <c r="HY325" s="160"/>
      <c r="HZ325" s="160"/>
      <c r="IA325" s="160"/>
      <c r="IB325" s="160"/>
      <c r="IC325" s="160"/>
      <c r="ID325" s="160"/>
      <c r="IE325" s="160"/>
      <c r="IF325" s="160"/>
      <c r="IG325" s="160"/>
      <c r="IH325" s="160"/>
      <c r="II325" s="160"/>
      <c r="IJ325" s="160"/>
      <c r="IK325" s="160"/>
      <c r="IL325" s="160"/>
      <c r="IM325" s="160"/>
      <c r="IN325" s="160"/>
      <c r="IO325" s="160"/>
      <c r="IP325" s="160"/>
      <c r="IQ325" s="160"/>
      <c r="IR325" s="160"/>
      <c r="IS325" s="160"/>
    </row>
    <row r="326" spans="1:253" s="157" customFormat="1" ht="13.5" customHeight="1">
      <c r="A326" s="138">
        <v>2130209</v>
      </c>
      <c r="B326" s="173" t="s">
        <v>291</v>
      </c>
      <c r="C326" s="174">
        <f>VLOOKUP(A326,'[7]一般公共预算'!$A$6:$C$384,3,FALSE)</f>
        <v>87.12</v>
      </c>
      <c r="D326" s="174">
        <v>87.12</v>
      </c>
      <c r="E326" s="192">
        <f aca="true" t="shared" si="18" ref="E326:E377">IF(D326=0,"",C326/D326*100)</f>
        <v>100</v>
      </c>
      <c r="G326" s="191">
        <v>2130209</v>
      </c>
      <c r="H326" s="191" t="s">
        <v>815</v>
      </c>
      <c r="I326" s="191">
        <v>87.124</v>
      </c>
      <c r="J326" s="158">
        <f t="shared" si="17"/>
        <v>0</v>
      </c>
      <c r="HA326" s="160"/>
      <c r="HB326" s="160"/>
      <c r="HC326" s="160"/>
      <c r="HD326" s="160"/>
      <c r="HE326" s="160"/>
      <c r="HF326" s="160"/>
      <c r="HG326" s="160"/>
      <c r="HH326" s="160"/>
      <c r="HI326" s="160"/>
      <c r="HJ326" s="160"/>
      <c r="HK326" s="160"/>
      <c r="HL326" s="160"/>
      <c r="HM326" s="160"/>
      <c r="HN326" s="160"/>
      <c r="HO326" s="160"/>
      <c r="HP326" s="160"/>
      <c r="HQ326" s="160"/>
      <c r="HR326" s="160"/>
      <c r="HS326" s="160"/>
      <c r="HT326" s="160"/>
      <c r="HU326" s="160"/>
      <c r="HV326" s="160"/>
      <c r="HW326" s="160"/>
      <c r="HX326" s="160"/>
      <c r="HY326" s="160"/>
      <c r="HZ326" s="160"/>
      <c r="IA326" s="160"/>
      <c r="IB326" s="160"/>
      <c r="IC326" s="160"/>
      <c r="ID326" s="160"/>
      <c r="IE326" s="160"/>
      <c r="IF326" s="160"/>
      <c r="IG326" s="160"/>
      <c r="IH326" s="160"/>
      <c r="II326" s="160"/>
      <c r="IJ326" s="160"/>
      <c r="IK326" s="160"/>
      <c r="IL326" s="160"/>
      <c r="IM326" s="160"/>
      <c r="IN326" s="160"/>
      <c r="IO326" s="160"/>
      <c r="IP326" s="160"/>
      <c r="IQ326" s="160"/>
      <c r="IR326" s="160"/>
      <c r="IS326" s="160"/>
    </row>
    <row r="327" spans="1:253" s="157" customFormat="1" ht="13.5" customHeight="1">
      <c r="A327" s="138">
        <v>2130211</v>
      </c>
      <c r="B327" s="173" t="s">
        <v>292</v>
      </c>
      <c r="C327" s="174">
        <f>VLOOKUP(A327,'[7]一般公共预算'!$A$6:$C$384,3,FALSE)</f>
        <v>11.8</v>
      </c>
      <c r="D327" s="174">
        <v>10.39</v>
      </c>
      <c r="E327" s="192">
        <f t="shared" si="18"/>
        <v>113.57</v>
      </c>
      <c r="G327" s="191">
        <v>2130211</v>
      </c>
      <c r="H327" s="191" t="s">
        <v>816</v>
      </c>
      <c r="I327" s="191">
        <v>11.8</v>
      </c>
      <c r="J327" s="158">
        <f t="shared" si="17"/>
        <v>0</v>
      </c>
      <c r="HA327" s="160"/>
      <c r="HB327" s="160"/>
      <c r="HC327" s="160"/>
      <c r="HD327" s="160"/>
      <c r="HE327" s="160"/>
      <c r="HF327" s="160"/>
      <c r="HG327" s="160"/>
      <c r="HH327" s="160"/>
      <c r="HI327" s="160"/>
      <c r="HJ327" s="160"/>
      <c r="HK327" s="160"/>
      <c r="HL327" s="160"/>
      <c r="HM327" s="160"/>
      <c r="HN327" s="160"/>
      <c r="HO327" s="160"/>
      <c r="HP327" s="160"/>
      <c r="HQ327" s="160"/>
      <c r="HR327" s="160"/>
      <c r="HS327" s="160"/>
      <c r="HT327" s="160"/>
      <c r="HU327" s="160"/>
      <c r="HV327" s="160"/>
      <c r="HW327" s="160"/>
      <c r="HX327" s="160"/>
      <c r="HY327" s="160"/>
      <c r="HZ327" s="160"/>
      <c r="IA327" s="160"/>
      <c r="IB327" s="160"/>
      <c r="IC327" s="160"/>
      <c r="ID327" s="160"/>
      <c r="IE327" s="160"/>
      <c r="IF327" s="160"/>
      <c r="IG327" s="160"/>
      <c r="IH327" s="160"/>
      <c r="II327" s="160"/>
      <c r="IJ327" s="160"/>
      <c r="IK327" s="160"/>
      <c r="IL327" s="160"/>
      <c r="IM327" s="160"/>
      <c r="IN327" s="160"/>
      <c r="IO327" s="160"/>
      <c r="IP327" s="160"/>
      <c r="IQ327" s="160"/>
      <c r="IR327" s="160"/>
      <c r="IS327" s="160"/>
    </row>
    <row r="328" spans="1:253" s="157" customFormat="1" ht="13.5" customHeight="1">
      <c r="A328" s="138">
        <v>2130234</v>
      </c>
      <c r="B328" s="173" t="s">
        <v>293</v>
      </c>
      <c r="C328" s="174">
        <f>VLOOKUP(A328,'[7]一般公共预算'!$A$6:$C$384,3,FALSE)</f>
        <v>281.05</v>
      </c>
      <c r="D328" s="174">
        <v>166.43</v>
      </c>
      <c r="E328" s="192">
        <f t="shared" si="18"/>
        <v>168.87</v>
      </c>
      <c r="G328" s="191">
        <v>2130234</v>
      </c>
      <c r="H328" s="191" t="s">
        <v>817</v>
      </c>
      <c r="I328" s="191">
        <v>281.05</v>
      </c>
      <c r="J328" s="158">
        <f t="shared" si="17"/>
        <v>0</v>
      </c>
      <c r="HA328" s="160"/>
      <c r="HB328" s="160"/>
      <c r="HC328" s="160"/>
      <c r="HD328" s="160"/>
      <c r="HE328" s="160"/>
      <c r="HF328" s="160"/>
      <c r="HG328" s="160"/>
      <c r="HH328" s="160"/>
      <c r="HI328" s="160"/>
      <c r="HJ328" s="160"/>
      <c r="HK328" s="160"/>
      <c r="HL328" s="160"/>
      <c r="HM328" s="160"/>
      <c r="HN328" s="160"/>
      <c r="HO328" s="160"/>
      <c r="HP328" s="160"/>
      <c r="HQ328" s="160"/>
      <c r="HR328" s="160"/>
      <c r="HS328" s="160"/>
      <c r="HT328" s="160"/>
      <c r="HU328" s="160"/>
      <c r="HV328" s="160"/>
      <c r="HW328" s="160"/>
      <c r="HX328" s="160"/>
      <c r="HY328" s="160"/>
      <c r="HZ328" s="160"/>
      <c r="IA328" s="160"/>
      <c r="IB328" s="160"/>
      <c r="IC328" s="160"/>
      <c r="ID328" s="160"/>
      <c r="IE328" s="160"/>
      <c r="IF328" s="160"/>
      <c r="IG328" s="160"/>
      <c r="IH328" s="160"/>
      <c r="II328" s="160"/>
      <c r="IJ328" s="160"/>
      <c r="IK328" s="160"/>
      <c r="IL328" s="160"/>
      <c r="IM328" s="160"/>
      <c r="IN328" s="160"/>
      <c r="IO328" s="160"/>
      <c r="IP328" s="160"/>
      <c r="IQ328" s="160"/>
      <c r="IR328" s="160"/>
      <c r="IS328" s="160"/>
    </row>
    <row r="329" spans="1:253" s="157" customFormat="1" ht="13.5" customHeight="1">
      <c r="A329" s="138">
        <v>2130237</v>
      </c>
      <c r="B329" s="173" t="s">
        <v>282</v>
      </c>
      <c r="C329" s="174">
        <f>VLOOKUP(A329,'[7]一般公共预算'!$A$6:$C$384,3,FALSE)</f>
        <v>107.61</v>
      </c>
      <c r="D329" s="174">
        <v>106.48</v>
      </c>
      <c r="E329" s="192">
        <f t="shared" si="18"/>
        <v>101.06</v>
      </c>
      <c r="G329" s="191">
        <v>2130237</v>
      </c>
      <c r="H329" s="191" t="s">
        <v>806</v>
      </c>
      <c r="I329" s="191">
        <v>107.61</v>
      </c>
      <c r="J329" s="158">
        <f t="shared" si="17"/>
        <v>0</v>
      </c>
      <c r="HA329" s="160"/>
      <c r="HB329" s="160"/>
      <c r="HC329" s="160"/>
      <c r="HD329" s="160"/>
      <c r="HE329" s="160"/>
      <c r="HF329" s="160"/>
      <c r="HG329" s="160"/>
      <c r="HH329" s="160"/>
      <c r="HI329" s="160"/>
      <c r="HJ329" s="160"/>
      <c r="HK329" s="160"/>
      <c r="HL329" s="160"/>
      <c r="HM329" s="160"/>
      <c r="HN329" s="160"/>
      <c r="HO329" s="160"/>
      <c r="HP329" s="160"/>
      <c r="HQ329" s="160"/>
      <c r="HR329" s="160"/>
      <c r="HS329" s="160"/>
      <c r="HT329" s="160"/>
      <c r="HU329" s="160"/>
      <c r="HV329" s="160"/>
      <c r="HW329" s="160"/>
      <c r="HX329" s="160"/>
      <c r="HY329" s="160"/>
      <c r="HZ329" s="160"/>
      <c r="IA329" s="160"/>
      <c r="IB329" s="160"/>
      <c r="IC329" s="160"/>
      <c r="ID329" s="160"/>
      <c r="IE329" s="160"/>
      <c r="IF329" s="160"/>
      <c r="IG329" s="160"/>
      <c r="IH329" s="160"/>
      <c r="II329" s="160"/>
      <c r="IJ329" s="160"/>
      <c r="IK329" s="160"/>
      <c r="IL329" s="160"/>
      <c r="IM329" s="160"/>
      <c r="IN329" s="160"/>
      <c r="IO329" s="160"/>
      <c r="IP329" s="160"/>
      <c r="IQ329" s="160"/>
      <c r="IR329" s="160"/>
      <c r="IS329" s="160"/>
    </row>
    <row r="330" spans="1:253" s="157" customFormat="1" ht="13.5" customHeight="1">
      <c r="A330" s="138">
        <v>2130299</v>
      </c>
      <c r="B330" s="173" t="s">
        <v>294</v>
      </c>
      <c r="C330" s="174">
        <f>VLOOKUP(A330,'[7]一般公共预算'!$A$6:$C$384,3,FALSE)</f>
        <v>213.61</v>
      </c>
      <c r="D330" s="174">
        <v>77.99</v>
      </c>
      <c r="E330" s="192">
        <f t="shared" si="18"/>
        <v>273.89</v>
      </c>
      <c r="G330" s="191">
        <v>2130299</v>
      </c>
      <c r="H330" s="191" t="s">
        <v>818</v>
      </c>
      <c r="I330" s="191">
        <v>213.6144</v>
      </c>
      <c r="J330" s="158">
        <f t="shared" si="17"/>
        <v>0</v>
      </c>
      <c r="HA330" s="160"/>
      <c r="HB330" s="160"/>
      <c r="HC330" s="160"/>
      <c r="HD330" s="160"/>
      <c r="HE330" s="160"/>
      <c r="HF330" s="160"/>
      <c r="HG330" s="160"/>
      <c r="HH330" s="160"/>
      <c r="HI330" s="160"/>
      <c r="HJ330" s="160"/>
      <c r="HK330" s="160"/>
      <c r="HL330" s="160"/>
      <c r="HM330" s="160"/>
      <c r="HN330" s="160"/>
      <c r="HO330" s="160"/>
      <c r="HP330" s="160"/>
      <c r="HQ330" s="160"/>
      <c r="HR330" s="160"/>
      <c r="HS330" s="160"/>
      <c r="HT330" s="160"/>
      <c r="HU330" s="160"/>
      <c r="HV330" s="160"/>
      <c r="HW330" s="160"/>
      <c r="HX330" s="160"/>
      <c r="HY330" s="160"/>
      <c r="HZ330" s="160"/>
      <c r="IA330" s="160"/>
      <c r="IB330" s="160"/>
      <c r="IC330" s="160"/>
      <c r="ID330" s="160"/>
      <c r="IE330" s="160"/>
      <c r="IF330" s="160"/>
      <c r="IG330" s="160"/>
      <c r="IH330" s="160"/>
      <c r="II330" s="160"/>
      <c r="IJ330" s="160"/>
      <c r="IK330" s="160"/>
      <c r="IL330" s="160"/>
      <c r="IM330" s="160"/>
      <c r="IN330" s="160"/>
      <c r="IO330" s="160"/>
      <c r="IP330" s="160"/>
      <c r="IQ330" s="160"/>
      <c r="IR330" s="160"/>
      <c r="IS330" s="160"/>
    </row>
    <row r="331" spans="1:253" s="157" customFormat="1" ht="13.5" customHeight="1">
      <c r="A331" s="138">
        <v>21303</v>
      </c>
      <c r="B331" s="173" t="s">
        <v>295</v>
      </c>
      <c r="C331" s="174">
        <f>VLOOKUP(A331,'[7]一般公共预算'!$A$6:$C$384,3,FALSE)</f>
        <v>5339.37</v>
      </c>
      <c r="D331" s="174">
        <v>4884.34</v>
      </c>
      <c r="E331" s="192">
        <f t="shared" si="18"/>
        <v>109.32</v>
      </c>
      <c r="G331" s="191">
        <v>21303</v>
      </c>
      <c r="H331" s="191" t="s">
        <v>819</v>
      </c>
      <c r="I331" s="191">
        <v>5339.367</v>
      </c>
      <c r="J331" s="158">
        <f t="shared" si="17"/>
        <v>0</v>
      </c>
      <c r="HA331" s="160"/>
      <c r="HB331" s="160"/>
      <c r="HC331" s="160"/>
      <c r="HD331" s="160"/>
      <c r="HE331" s="160"/>
      <c r="HF331" s="160"/>
      <c r="HG331" s="160"/>
      <c r="HH331" s="160"/>
      <c r="HI331" s="160"/>
      <c r="HJ331" s="160"/>
      <c r="HK331" s="160"/>
      <c r="HL331" s="160"/>
      <c r="HM331" s="160"/>
      <c r="HN331" s="160"/>
      <c r="HO331" s="160"/>
      <c r="HP331" s="160"/>
      <c r="HQ331" s="160"/>
      <c r="HR331" s="160"/>
      <c r="HS331" s="160"/>
      <c r="HT331" s="160"/>
      <c r="HU331" s="160"/>
      <c r="HV331" s="160"/>
      <c r="HW331" s="160"/>
      <c r="HX331" s="160"/>
      <c r="HY331" s="160"/>
      <c r="HZ331" s="160"/>
      <c r="IA331" s="160"/>
      <c r="IB331" s="160"/>
      <c r="IC331" s="160"/>
      <c r="ID331" s="160"/>
      <c r="IE331" s="160"/>
      <c r="IF331" s="160"/>
      <c r="IG331" s="160"/>
      <c r="IH331" s="160"/>
      <c r="II331" s="160"/>
      <c r="IJ331" s="160"/>
      <c r="IK331" s="160"/>
      <c r="IL331" s="160"/>
      <c r="IM331" s="160"/>
      <c r="IN331" s="160"/>
      <c r="IO331" s="160"/>
      <c r="IP331" s="160"/>
      <c r="IQ331" s="160"/>
      <c r="IR331" s="160"/>
      <c r="IS331" s="160"/>
    </row>
    <row r="332" spans="1:208" s="159" customFormat="1" ht="13.5" customHeight="1">
      <c r="A332" s="138">
        <v>2130306</v>
      </c>
      <c r="B332" s="173" t="s">
        <v>296</v>
      </c>
      <c r="C332" s="174">
        <f>VLOOKUP(A332,'[7]一般公共预算'!$A$6:$C$384,3,FALSE)</f>
        <v>1656</v>
      </c>
      <c r="D332" s="174">
        <v>1381.53</v>
      </c>
      <c r="E332" s="192">
        <f t="shared" si="18"/>
        <v>119.87</v>
      </c>
      <c r="F332" s="158"/>
      <c r="G332" s="191">
        <v>2130306</v>
      </c>
      <c r="H332" s="191" t="s">
        <v>820</v>
      </c>
      <c r="I332" s="191">
        <v>1656</v>
      </c>
      <c r="J332" s="158">
        <f t="shared" si="17"/>
        <v>0</v>
      </c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  <c r="AP332" s="158"/>
      <c r="AQ332" s="158"/>
      <c r="AR332" s="158"/>
      <c r="AS332" s="158"/>
      <c r="AT332" s="158"/>
      <c r="AU332" s="158"/>
      <c r="AV332" s="158"/>
      <c r="AW332" s="158"/>
      <c r="AX332" s="158"/>
      <c r="AY332" s="158"/>
      <c r="AZ332" s="158"/>
      <c r="BA332" s="158"/>
      <c r="BB332" s="158"/>
      <c r="BC332" s="158"/>
      <c r="BD332" s="158"/>
      <c r="BE332" s="158"/>
      <c r="BF332" s="158"/>
      <c r="BG332" s="158"/>
      <c r="BH332" s="158"/>
      <c r="BI332" s="158"/>
      <c r="BJ332" s="158"/>
      <c r="BK332" s="158"/>
      <c r="BL332" s="158"/>
      <c r="BM332" s="158"/>
      <c r="BN332" s="158"/>
      <c r="BO332" s="158"/>
      <c r="BP332" s="158"/>
      <c r="BQ332" s="158"/>
      <c r="BR332" s="158"/>
      <c r="BS332" s="158"/>
      <c r="BT332" s="158"/>
      <c r="BU332" s="158"/>
      <c r="BV332" s="158"/>
      <c r="BW332" s="158"/>
      <c r="BX332" s="158"/>
      <c r="BY332" s="158"/>
      <c r="BZ332" s="158"/>
      <c r="CA332" s="158"/>
      <c r="CB332" s="158"/>
      <c r="CC332" s="158"/>
      <c r="CD332" s="158"/>
      <c r="CE332" s="158"/>
      <c r="CF332" s="158"/>
      <c r="CG332" s="158"/>
      <c r="CH332" s="158"/>
      <c r="CI332" s="158"/>
      <c r="CJ332" s="158"/>
      <c r="CK332" s="158"/>
      <c r="CL332" s="158"/>
      <c r="CM332" s="158"/>
      <c r="CN332" s="158"/>
      <c r="CO332" s="158"/>
      <c r="CP332" s="158"/>
      <c r="CQ332" s="158"/>
      <c r="CR332" s="158"/>
      <c r="CS332" s="158"/>
      <c r="CT332" s="158"/>
      <c r="CU332" s="158"/>
      <c r="CV332" s="158"/>
      <c r="CW332" s="158"/>
      <c r="CX332" s="158"/>
      <c r="CY332" s="158"/>
      <c r="CZ332" s="158"/>
      <c r="DA332" s="158"/>
      <c r="DB332" s="158"/>
      <c r="DC332" s="158"/>
      <c r="DD332" s="158"/>
      <c r="DE332" s="158"/>
      <c r="DF332" s="158"/>
      <c r="DG332" s="158"/>
      <c r="DH332" s="158"/>
      <c r="DI332" s="158"/>
      <c r="DJ332" s="158"/>
      <c r="DK332" s="158"/>
      <c r="DL332" s="158"/>
      <c r="DM332" s="158"/>
      <c r="DN332" s="158"/>
      <c r="DO332" s="158"/>
      <c r="DP332" s="158"/>
      <c r="DQ332" s="158"/>
      <c r="DR332" s="158"/>
      <c r="DS332" s="158"/>
      <c r="DT332" s="158"/>
      <c r="DU332" s="158"/>
      <c r="DV332" s="158"/>
      <c r="DW332" s="158"/>
      <c r="DX332" s="158"/>
      <c r="DY332" s="158"/>
      <c r="DZ332" s="158"/>
      <c r="EA332" s="158"/>
      <c r="EB332" s="158"/>
      <c r="EC332" s="158"/>
      <c r="ED332" s="158"/>
      <c r="EE332" s="158"/>
      <c r="EF332" s="158"/>
      <c r="EG332" s="158"/>
      <c r="EH332" s="158"/>
      <c r="EI332" s="158"/>
      <c r="EJ332" s="158"/>
      <c r="EK332" s="158"/>
      <c r="EL332" s="158"/>
      <c r="EM332" s="158"/>
      <c r="EN332" s="158"/>
      <c r="EO332" s="158"/>
      <c r="EP332" s="158"/>
      <c r="EQ332" s="158"/>
      <c r="ER332" s="158"/>
      <c r="ES332" s="158"/>
      <c r="ET332" s="158"/>
      <c r="EU332" s="158"/>
      <c r="EV332" s="158"/>
      <c r="EW332" s="158"/>
      <c r="EX332" s="158"/>
      <c r="EY332" s="158"/>
      <c r="EZ332" s="158"/>
      <c r="FA332" s="158"/>
      <c r="FB332" s="158"/>
      <c r="FC332" s="158"/>
      <c r="FD332" s="158"/>
      <c r="FE332" s="158"/>
      <c r="FF332" s="158"/>
      <c r="FG332" s="158"/>
      <c r="FH332" s="158"/>
      <c r="FI332" s="158"/>
      <c r="FJ332" s="158"/>
      <c r="FK332" s="158"/>
      <c r="FL332" s="158"/>
      <c r="FM332" s="158"/>
      <c r="FN332" s="158"/>
      <c r="FO332" s="158"/>
      <c r="FP332" s="158"/>
      <c r="FQ332" s="158"/>
      <c r="FR332" s="158"/>
      <c r="FS332" s="158"/>
      <c r="FT332" s="158"/>
      <c r="FU332" s="158"/>
      <c r="FV332" s="158"/>
      <c r="FW332" s="158"/>
      <c r="FX332" s="158"/>
      <c r="FY332" s="158"/>
      <c r="FZ332" s="158"/>
      <c r="GA332" s="158"/>
      <c r="GB332" s="158"/>
      <c r="GC332" s="158"/>
      <c r="GD332" s="158"/>
      <c r="GE332" s="158"/>
      <c r="GF332" s="158"/>
      <c r="GG332" s="158"/>
      <c r="GH332" s="158"/>
      <c r="GI332" s="158"/>
      <c r="GJ332" s="158"/>
      <c r="GK332" s="158"/>
      <c r="GL332" s="158"/>
      <c r="GM332" s="158"/>
      <c r="GN332" s="158"/>
      <c r="GO332" s="158"/>
      <c r="GP332" s="158"/>
      <c r="GQ332" s="158"/>
      <c r="GR332" s="158"/>
      <c r="GS332" s="158"/>
      <c r="GT332" s="158"/>
      <c r="GU332" s="158"/>
      <c r="GV332" s="158"/>
      <c r="GW332" s="158"/>
      <c r="GX332" s="158"/>
      <c r="GY332" s="158"/>
      <c r="GZ332" s="158"/>
    </row>
    <row r="333" spans="1:253" s="157" customFormat="1" ht="13.5" customHeight="1">
      <c r="A333" s="138">
        <v>2130311</v>
      </c>
      <c r="B333" s="173" t="s">
        <v>297</v>
      </c>
      <c r="C333" s="174">
        <f>VLOOKUP(A333,'[7]一般公共预算'!$A$6:$C$384,3,FALSE)</f>
        <v>665.77</v>
      </c>
      <c r="D333" s="174">
        <v>670.23</v>
      </c>
      <c r="E333" s="192">
        <f t="shared" si="18"/>
        <v>99.33</v>
      </c>
      <c r="G333" s="191">
        <v>2130311</v>
      </c>
      <c r="H333" s="191" t="s">
        <v>821</v>
      </c>
      <c r="I333" s="191">
        <v>665.767</v>
      </c>
      <c r="J333" s="158">
        <f t="shared" si="17"/>
        <v>0</v>
      </c>
      <c r="HA333" s="160"/>
      <c r="HB333" s="160"/>
      <c r="HC333" s="160"/>
      <c r="HD333" s="160"/>
      <c r="HE333" s="160"/>
      <c r="HF333" s="160"/>
      <c r="HG333" s="160"/>
      <c r="HH333" s="160"/>
      <c r="HI333" s="160"/>
      <c r="HJ333" s="160"/>
      <c r="HK333" s="160"/>
      <c r="HL333" s="160"/>
      <c r="HM333" s="160"/>
      <c r="HN333" s="160"/>
      <c r="HO333" s="160"/>
      <c r="HP333" s="160"/>
      <c r="HQ333" s="160"/>
      <c r="HR333" s="160"/>
      <c r="HS333" s="160"/>
      <c r="HT333" s="160"/>
      <c r="HU333" s="160"/>
      <c r="HV333" s="160"/>
      <c r="HW333" s="160"/>
      <c r="HX333" s="160"/>
      <c r="HY333" s="160"/>
      <c r="HZ333" s="160"/>
      <c r="IA333" s="160"/>
      <c r="IB333" s="160"/>
      <c r="IC333" s="160"/>
      <c r="ID333" s="160"/>
      <c r="IE333" s="160"/>
      <c r="IF333" s="160"/>
      <c r="IG333" s="160"/>
      <c r="IH333" s="160"/>
      <c r="II333" s="160"/>
      <c r="IJ333" s="160"/>
      <c r="IK333" s="160"/>
      <c r="IL333" s="160"/>
      <c r="IM333" s="160"/>
      <c r="IN333" s="160"/>
      <c r="IO333" s="160"/>
      <c r="IP333" s="160"/>
      <c r="IQ333" s="160"/>
      <c r="IR333" s="160"/>
      <c r="IS333" s="160"/>
    </row>
    <row r="334" spans="1:253" s="157" customFormat="1" ht="13.5" customHeight="1">
      <c r="A334" s="138">
        <v>2130314</v>
      </c>
      <c r="B334" s="173" t="s">
        <v>298</v>
      </c>
      <c r="C334" s="174">
        <f>VLOOKUP(A334,'[7]一般公共预算'!$A$6:$C$384,3,FALSE)</f>
        <v>184.2</v>
      </c>
      <c r="D334" s="174">
        <v>148.64</v>
      </c>
      <c r="E334" s="192">
        <f t="shared" si="18"/>
        <v>123.92</v>
      </c>
      <c r="G334" s="191">
        <v>2130314</v>
      </c>
      <c r="H334" s="191" t="s">
        <v>822</v>
      </c>
      <c r="I334" s="191">
        <v>184.2</v>
      </c>
      <c r="J334" s="158">
        <f t="shared" si="17"/>
        <v>0</v>
      </c>
      <c r="HA334" s="160"/>
      <c r="HB334" s="160"/>
      <c r="HC334" s="160"/>
      <c r="HD334" s="160"/>
      <c r="HE334" s="160"/>
      <c r="HF334" s="160"/>
      <c r="HG334" s="160"/>
      <c r="HH334" s="160"/>
      <c r="HI334" s="160"/>
      <c r="HJ334" s="160"/>
      <c r="HK334" s="160"/>
      <c r="HL334" s="160"/>
      <c r="HM334" s="160"/>
      <c r="HN334" s="160"/>
      <c r="HO334" s="160"/>
      <c r="HP334" s="160"/>
      <c r="HQ334" s="160"/>
      <c r="HR334" s="160"/>
      <c r="HS334" s="160"/>
      <c r="HT334" s="160"/>
      <c r="HU334" s="160"/>
      <c r="HV334" s="160"/>
      <c r="HW334" s="160"/>
      <c r="HX334" s="160"/>
      <c r="HY334" s="160"/>
      <c r="HZ334" s="160"/>
      <c r="IA334" s="160"/>
      <c r="IB334" s="160"/>
      <c r="IC334" s="160"/>
      <c r="ID334" s="160"/>
      <c r="IE334" s="160"/>
      <c r="IF334" s="160"/>
      <c r="IG334" s="160"/>
      <c r="IH334" s="160"/>
      <c r="II334" s="160"/>
      <c r="IJ334" s="160"/>
      <c r="IK334" s="160"/>
      <c r="IL334" s="160"/>
      <c r="IM334" s="160"/>
      <c r="IN334" s="160"/>
      <c r="IO334" s="160"/>
      <c r="IP334" s="160"/>
      <c r="IQ334" s="160"/>
      <c r="IR334" s="160"/>
      <c r="IS334" s="160"/>
    </row>
    <row r="335" spans="1:253" s="157" customFormat="1" ht="13.5" customHeight="1">
      <c r="A335" s="138">
        <v>2130399</v>
      </c>
      <c r="B335" s="173" t="s">
        <v>299</v>
      </c>
      <c r="C335" s="174">
        <f>VLOOKUP(A335,'[7]一般公共预算'!$A$6:$C$384,3,FALSE)</f>
        <v>2833.4</v>
      </c>
      <c r="D335" s="174">
        <v>2683.95</v>
      </c>
      <c r="E335" s="192">
        <f t="shared" si="18"/>
        <v>105.57</v>
      </c>
      <c r="G335" s="191">
        <v>2130399</v>
      </c>
      <c r="H335" s="191" t="s">
        <v>823</v>
      </c>
      <c r="I335" s="191">
        <v>2833.4</v>
      </c>
      <c r="J335" s="158">
        <f t="shared" si="17"/>
        <v>0</v>
      </c>
      <c r="HA335" s="160"/>
      <c r="HB335" s="160"/>
      <c r="HC335" s="160"/>
      <c r="HD335" s="160"/>
      <c r="HE335" s="160"/>
      <c r="HF335" s="160"/>
      <c r="HG335" s="160"/>
      <c r="HH335" s="160"/>
      <c r="HI335" s="160"/>
      <c r="HJ335" s="160"/>
      <c r="HK335" s="160"/>
      <c r="HL335" s="160"/>
      <c r="HM335" s="160"/>
      <c r="HN335" s="160"/>
      <c r="HO335" s="160"/>
      <c r="HP335" s="160"/>
      <c r="HQ335" s="160"/>
      <c r="HR335" s="160"/>
      <c r="HS335" s="160"/>
      <c r="HT335" s="160"/>
      <c r="HU335" s="160"/>
      <c r="HV335" s="160"/>
      <c r="HW335" s="160"/>
      <c r="HX335" s="160"/>
      <c r="HY335" s="160"/>
      <c r="HZ335" s="160"/>
      <c r="IA335" s="160"/>
      <c r="IB335" s="160"/>
      <c r="IC335" s="160"/>
      <c r="ID335" s="160"/>
      <c r="IE335" s="160"/>
      <c r="IF335" s="160"/>
      <c r="IG335" s="160"/>
      <c r="IH335" s="160"/>
      <c r="II335" s="160"/>
      <c r="IJ335" s="160"/>
      <c r="IK335" s="160"/>
      <c r="IL335" s="160"/>
      <c r="IM335" s="160"/>
      <c r="IN335" s="160"/>
      <c r="IO335" s="160"/>
      <c r="IP335" s="160"/>
      <c r="IQ335" s="160"/>
      <c r="IR335" s="160"/>
      <c r="IS335" s="160"/>
    </row>
    <row r="336" spans="1:253" s="157" customFormat="1" ht="13.5" customHeight="1">
      <c r="A336" s="138">
        <v>21307</v>
      </c>
      <c r="B336" s="173" t="s">
        <v>300</v>
      </c>
      <c r="C336" s="174">
        <f>VLOOKUP(A336,'[7]一般公共预算'!$A$6:$C$384,3,FALSE)</f>
        <v>3100</v>
      </c>
      <c r="D336" s="174">
        <v>1093.61</v>
      </c>
      <c r="E336" s="192">
        <f t="shared" si="18"/>
        <v>283.46</v>
      </c>
      <c r="G336" s="191">
        <v>21307</v>
      </c>
      <c r="H336" s="191" t="s">
        <v>824</v>
      </c>
      <c r="I336" s="191">
        <v>3100</v>
      </c>
      <c r="J336" s="158">
        <f t="shared" si="17"/>
        <v>0</v>
      </c>
      <c r="HA336" s="160"/>
      <c r="HB336" s="160"/>
      <c r="HC336" s="160"/>
      <c r="HD336" s="160"/>
      <c r="HE336" s="160"/>
      <c r="HF336" s="160"/>
      <c r="HG336" s="160"/>
      <c r="HH336" s="160"/>
      <c r="HI336" s="160"/>
      <c r="HJ336" s="160"/>
      <c r="HK336" s="160"/>
      <c r="HL336" s="160"/>
      <c r="HM336" s="160"/>
      <c r="HN336" s="160"/>
      <c r="HO336" s="160"/>
      <c r="HP336" s="160"/>
      <c r="HQ336" s="160"/>
      <c r="HR336" s="160"/>
      <c r="HS336" s="160"/>
      <c r="HT336" s="160"/>
      <c r="HU336" s="160"/>
      <c r="HV336" s="160"/>
      <c r="HW336" s="160"/>
      <c r="HX336" s="160"/>
      <c r="HY336" s="160"/>
      <c r="HZ336" s="160"/>
      <c r="IA336" s="160"/>
      <c r="IB336" s="160"/>
      <c r="IC336" s="160"/>
      <c r="ID336" s="160"/>
      <c r="IE336" s="160"/>
      <c r="IF336" s="160"/>
      <c r="IG336" s="160"/>
      <c r="IH336" s="160"/>
      <c r="II336" s="160"/>
      <c r="IJ336" s="160"/>
      <c r="IK336" s="160"/>
      <c r="IL336" s="160"/>
      <c r="IM336" s="160"/>
      <c r="IN336" s="160"/>
      <c r="IO336" s="160"/>
      <c r="IP336" s="160"/>
      <c r="IQ336" s="160"/>
      <c r="IR336" s="160"/>
      <c r="IS336" s="160"/>
    </row>
    <row r="337" spans="1:253" s="157" customFormat="1" ht="13.5" customHeight="1">
      <c r="A337" s="138">
        <v>2130701</v>
      </c>
      <c r="B337" s="173" t="s">
        <v>301</v>
      </c>
      <c r="C337" s="174">
        <f>VLOOKUP(A337,'[7]一般公共预算'!$A$6:$C$384,3,FALSE)</f>
        <v>1000</v>
      </c>
      <c r="D337" s="174">
        <v>119.8</v>
      </c>
      <c r="E337" s="192">
        <f t="shared" si="18"/>
        <v>834.72</v>
      </c>
      <c r="G337" s="191">
        <v>2130701</v>
      </c>
      <c r="H337" s="191" t="s">
        <v>825</v>
      </c>
      <c r="I337" s="191">
        <v>1000</v>
      </c>
      <c r="J337" s="158">
        <f t="shared" si="17"/>
        <v>0</v>
      </c>
      <c r="HA337" s="160"/>
      <c r="HB337" s="160"/>
      <c r="HC337" s="160"/>
      <c r="HD337" s="160"/>
      <c r="HE337" s="160"/>
      <c r="HF337" s="160"/>
      <c r="HG337" s="160"/>
      <c r="HH337" s="160"/>
      <c r="HI337" s="160"/>
      <c r="HJ337" s="160"/>
      <c r="HK337" s="160"/>
      <c r="HL337" s="160"/>
      <c r="HM337" s="160"/>
      <c r="HN337" s="160"/>
      <c r="HO337" s="160"/>
      <c r="HP337" s="160"/>
      <c r="HQ337" s="160"/>
      <c r="HR337" s="160"/>
      <c r="HS337" s="160"/>
      <c r="HT337" s="160"/>
      <c r="HU337" s="160"/>
      <c r="HV337" s="160"/>
      <c r="HW337" s="160"/>
      <c r="HX337" s="160"/>
      <c r="HY337" s="160"/>
      <c r="HZ337" s="160"/>
      <c r="IA337" s="160"/>
      <c r="IB337" s="160"/>
      <c r="IC337" s="160"/>
      <c r="ID337" s="160"/>
      <c r="IE337" s="160"/>
      <c r="IF337" s="160"/>
      <c r="IG337" s="160"/>
      <c r="IH337" s="160"/>
      <c r="II337" s="160"/>
      <c r="IJ337" s="160"/>
      <c r="IK337" s="160"/>
      <c r="IL337" s="160"/>
      <c r="IM337" s="160"/>
      <c r="IN337" s="160"/>
      <c r="IO337" s="160"/>
      <c r="IP337" s="160"/>
      <c r="IQ337" s="160"/>
      <c r="IR337" s="160"/>
      <c r="IS337" s="160"/>
    </row>
    <row r="338" spans="1:253" s="157" customFormat="1" ht="13.5" customHeight="1">
      <c r="A338" s="138">
        <v>2130705</v>
      </c>
      <c r="B338" s="173" t="s">
        <v>302</v>
      </c>
      <c r="C338" s="174">
        <f>VLOOKUP(A338,'[7]一般公共预算'!$A$6:$C$384,3,FALSE)</f>
        <v>2100</v>
      </c>
      <c r="D338" s="174">
        <v>973.81</v>
      </c>
      <c r="E338" s="192">
        <f t="shared" si="18"/>
        <v>215.65</v>
      </c>
      <c r="G338" s="191">
        <v>2130705</v>
      </c>
      <c r="H338" s="191" t="s">
        <v>826</v>
      </c>
      <c r="I338" s="191">
        <v>2100</v>
      </c>
      <c r="J338" s="158">
        <f t="shared" si="17"/>
        <v>0</v>
      </c>
      <c r="HA338" s="160"/>
      <c r="HB338" s="160"/>
      <c r="HC338" s="160"/>
      <c r="HD338" s="160"/>
      <c r="HE338" s="160"/>
      <c r="HF338" s="160"/>
      <c r="HG338" s="160"/>
      <c r="HH338" s="160"/>
      <c r="HI338" s="160"/>
      <c r="HJ338" s="160"/>
      <c r="HK338" s="160"/>
      <c r="HL338" s="160"/>
      <c r="HM338" s="160"/>
      <c r="HN338" s="160"/>
      <c r="HO338" s="160"/>
      <c r="HP338" s="160"/>
      <c r="HQ338" s="160"/>
      <c r="HR338" s="160"/>
      <c r="HS338" s="160"/>
      <c r="HT338" s="160"/>
      <c r="HU338" s="160"/>
      <c r="HV338" s="160"/>
      <c r="HW338" s="160"/>
      <c r="HX338" s="160"/>
      <c r="HY338" s="160"/>
      <c r="HZ338" s="160"/>
      <c r="IA338" s="160"/>
      <c r="IB338" s="160"/>
      <c r="IC338" s="160"/>
      <c r="ID338" s="160"/>
      <c r="IE338" s="160"/>
      <c r="IF338" s="160"/>
      <c r="IG338" s="160"/>
      <c r="IH338" s="160"/>
      <c r="II338" s="160"/>
      <c r="IJ338" s="160"/>
      <c r="IK338" s="160"/>
      <c r="IL338" s="160"/>
      <c r="IM338" s="160"/>
      <c r="IN338" s="160"/>
      <c r="IO338" s="160"/>
      <c r="IP338" s="160"/>
      <c r="IQ338" s="160"/>
      <c r="IR338" s="160"/>
      <c r="IS338" s="160"/>
    </row>
    <row r="339" spans="1:253" s="157" customFormat="1" ht="13.5" customHeight="1">
      <c r="A339" s="138">
        <v>21399</v>
      </c>
      <c r="B339" s="173" t="s">
        <v>303</v>
      </c>
      <c r="C339" s="174">
        <f>VLOOKUP(A339,'[7]一般公共预算'!$A$6:$C$384,3,FALSE)</f>
        <v>6152</v>
      </c>
      <c r="D339" s="174">
        <v>5446.26</v>
      </c>
      <c r="E339" s="192">
        <f t="shared" si="18"/>
        <v>112.96</v>
      </c>
      <c r="G339" s="191">
        <v>21399</v>
      </c>
      <c r="H339" s="191" t="s">
        <v>827</v>
      </c>
      <c r="I339" s="191">
        <v>6152</v>
      </c>
      <c r="J339" s="158">
        <f t="shared" si="17"/>
        <v>0</v>
      </c>
      <c r="HA339" s="160"/>
      <c r="HB339" s="160"/>
      <c r="HC339" s="160"/>
      <c r="HD339" s="160"/>
      <c r="HE339" s="160"/>
      <c r="HF339" s="160"/>
      <c r="HG339" s="160"/>
      <c r="HH339" s="160"/>
      <c r="HI339" s="160"/>
      <c r="HJ339" s="160"/>
      <c r="HK339" s="160"/>
      <c r="HL339" s="160"/>
      <c r="HM339" s="160"/>
      <c r="HN339" s="160"/>
      <c r="HO339" s="160"/>
      <c r="HP339" s="160"/>
      <c r="HQ339" s="160"/>
      <c r="HR339" s="160"/>
      <c r="HS339" s="160"/>
      <c r="HT339" s="160"/>
      <c r="HU339" s="160"/>
      <c r="HV339" s="160"/>
      <c r="HW339" s="160"/>
      <c r="HX339" s="160"/>
      <c r="HY339" s="160"/>
      <c r="HZ339" s="160"/>
      <c r="IA339" s="160"/>
      <c r="IB339" s="160"/>
      <c r="IC339" s="160"/>
      <c r="ID339" s="160"/>
      <c r="IE339" s="160"/>
      <c r="IF339" s="160"/>
      <c r="IG339" s="160"/>
      <c r="IH339" s="160"/>
      <c r="II339" s="160"/>
      <c r="IJ339" s="160"/>
      <c r="IK339" s="160"/>
      <c r="IL339" s="160"/>
      <c r="IM339" s="160"/>
      <c r="IN339" s="160"/>
      <c r="IO339" s="160"/>
      <c r="IP339" s="160"/>
      <c r="IQ339" s="160"/>
      <c r="IR339" s="160"/>
      <c r="IS339" s="160"/>
    </row>
    <row r="340" spans="1:253" s="157" customFormat="1" ht="13.5" customHeight="1">
      <c r="A340" s="138">
        <v>2139999</v>
      </c>
      <c r="B340" s="173" t="s">
        <v>304</v>
      </c>
      <c r="C340" s="174">
        <f>VLOOKUP(A340,'[7]一般公共预算'!$A$6:$C$384,3,FALSE)</f>
        <v>6152</v>
      </c>
      <c r="D340" s="174">
        <v>5446.26</v>
      </c>
      <c r="E340" s="192">
        <f t="shared" si="18"/>
        <v>112.96</v>
      </c>
      <c r="G340" s="191">
        <v>2139999</v>
      </c>
      <c r="H340" s="191" t="s">
        <v>828</v>
      </c>
      <c r="I340" s="191">
        <v>6152</v>
      </c>
      <c r="J340" s="158">
        <f t="shared" si="17"/>
        <v>0</v>
      </c>
      <c r="HA340" s="160"/>
      <c r="HB340" s="160"/>
      <c r="HC340" s="160"/>
      <c r="HD340" s="160"/>
      <c r="HE340" s="160"/>
      <c r="HF340" s="160"/>
      <c r="HG340" s="160"/>
      <c r="HH340" s="160"/>
      <c r="HI340" s="160"/>
      <c r="HJ340" s="160"/>
      <c r="HK340" s="160"/>
      <c r="HL340" s="160"/>
      <c r="HM340" s="160"/>
      <c r="HN340" s="160"/>
      <c r="HO340" s="160"/>
      <c r="HP340" s="160"/>
      <c r="HQ340" s="160"/>
      <c r="HR340" s="160"/>
      <c r="HS340" s="160"/>
      <c r="HT340" s="160"/>
      <c r="HU340" s="160"/>
      <c r="HV340" s="160"/>
      <c r="HW340" s="160"/>
      <c r="HX340" s="160"/>
      <c r="HY340" s="160"/>
      <c r="HZ340" s="160"/>
      <c r="IA340" s="160"/>
      <c r="IB340" s="160"/>
      <c r="IC340" s="160"/>
      <c r="ID340" s="160"/>
      <c r="IE340" s="160"/>
      <c r="IF340" s="160"/>
      <c r="IG340" s="160"/>
      <c r="IH340" s="160"/>
      <c r="II340" s="160"/>
      <c r="IJ340" s="160"/>
      <c r="IK340" s="160"/>
      <c r="IL340" s="160"/>
      <c r="IM340" s="160"/>
      <c r="IN340" s="160"/>
      <c r="IO340" s="160"/>
      <c r="IP340" s="160"/>
      <c r="IQ340" s="160"/>
      <c r="IR340" s="160"/>
      <c r="IS340" s="160"/>
    </row>
    <row r="341" spans="1:208" s="159" customFormat="1" ht="13.5" customHeight="1">
      <c r="A341" s="171">
        <v>215</v>
      </c>
      <c r="B341" s="172" t="s">
        <v>305</v>
      </c>
      <c r="C341" s="169">
        <f>VLOOKUP(A341,'[7]一般公共预算'!$A$6:$C$384,3,FALSE)</f>
        <v>32034.38</v>
      </c>
      <c r="D341" s="169">
        <v>29242.44</v>
      </c>
      <c r="E341" s="124">
        <f t="shared" si="18"/>
        <v>109.55</v>
      </c>
      <c r="F341" s="158"/>
      <c r="G341" s="191">
        <v>215</v>
      </c>
      <c r="H341" s="191" t="s">
        <v>305</v>
      </c>
      <c r="I341" s="191">
        <v>32034.3752</v>
      </c>
      <c r="J341" s="158">
        <f t="shared" si="17"/>
        <v>0</v>
      </c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  <c r="AP341" s="158"/>
      <c r="AQ341" s="158"/>
      <c r="AR341" s="158"/>
      <c r="AS341" s="158"/>
      <c r="AT341" s="158"/>
      <c r="AU341" s="158"/>
      <c r="AV341" s="158"/>
      <c r="AW341" s="158"/>
      <c r="AX341" s="158"/>
      <c r="AY341" s="158"/>
      <c r="AZ341" s="158"/>
      <c r="BA341" s="158"/>
      <c r="BB341" s="158"/>
      <c r="BC341" s="158"/>
      <c r="BD341" s="158"/>
      <c r="BE341" s="158"/>
      <c r="BF341" s="158"/>
      <c r="BG341" s="158"/>
      <c r="BH341" s="158"/>
      <c r="BI341" s="158"/>
      <c r="BJ341" s="158"/>
      <c r="BK341" s="158"/>
      <c r="BL341" s="158"/>
      <c r="BM341" s="158"/>
      <c r="BN341" s="158"/>
      <c r="BO341" s="158"/>
      <c r="BP341" s="158"/>
      <c r="BQ341" s="158"/>
      <c r="BR341" s="158"/>
      <c r="BS341" s="158"/>
      <c r="BT341" s="158"/>
      <c r="BU341" s="158"/>
      <c r="BV341" s="158"/>
      <c r="BW341" s="158"/>
      <c r="BX341" s="158"/>
      <c r="BY341" s="158"/>
      <c r="BZ341" s="158"/>
      <c r="CA341" s="158"/>
      <c r="CB341" s="158"/>
      <c r="CC341" s="158"/>
      <c r="CD341" s="158"/>
      <c r="CE341" s="158"/>
      <c r="CF341" s="158"/>
      <c r="CG341" s="158"/>
      <c r="CH341" s="158"/>
      <c r="CI341" s="158"/>
      <c r="CJ341" s="158"/>
      <c r="CK341" s="158"/>
      <c r="CL341" s="158"/>
      <c r="CM341" s="158"/>
      <c r="CN341" s="158"/>
      <c r="CO341" s="158"/>
      <c r="CP341" s="158"/>
      <c r="CQ341" s="158"/>
      <c r="CR341" s="158"/>
      <c r="CS341" s="158"/>
      <c r="CT341" s="158"/>
      <c r="CU341" s="158"/>
      <c r="CV341" s="158"/>
      <c r="CW341" s="158"/>
      <c r="CX341" s="158"/>
      <c r="CY341" s="158"/>
      <c r="CZ341" s="158"/>
      <c r="DA341" s="158"/>
      <c r="DB341" s="158"/>
      <c r="DC341" s="158"/>
      <c r="DD341" s="158"/>
      <c r="DE341" s="158"/>
      <c r="DF341" s="158"/>
      <c r="DG341" s="158"/>
      <c r="DH341" s="158"/>
      <c r="DI341" s="158"/>
      <c r="DJ341" s="158"/>
      <c r="DK341" s="158"/>
      <c r="DL341" s="158"/>
      <c r="DM341" s="158"/>
      <c r="DN341" s="158"/>
      <c r="DO341" s="158"/>
      <c r="DP341" s="158"/>
      <c r="DQ341" s="158"/>
      <c r="DR341" s="158"/>
      <c r="DS341" s="158"/>
      <c r="DT341" s="158"/>
      <c r="DU341" s="158"/>
      <c r="DV341" s="158"/>
      <c r="DW341" s="158"/>
      <c r="DX341" s="158"/>
      <c r="DY341" s="158"/>
      <c r="DZ341" s="158"/>
      <c r="EA341" s="158"/>
      <c r="EB341" s="158"/>
      <c r="EC341" s="158"/>
      <c r="ED341" s="158"/>
      <c r="EE341" s="158"/>
      <c r="EF341" s="158"/>
      <c r="EG341" s="158"/>
      <c r="EH341" s="158"/>
      <c r="EI341" s="158"/>
      <c r="EJ341" s="158"/>
      <c r="EK341" s="158"/>
      <c r="EL341" s="158"/>
      <c r="EM341" s="158"/>
      <c r="EN341" s="158"/>
      <c r="EO341" s="158"/>
      <c r="EP341" s="158"/>
      <c r="EQ341" s="158"/>
      <c r="ER341" s="158"/>
      <c r="ES341" s="158"/>
      <c r="ET341" s="158"/>
      <c r="EU341" s="158"/>
      <c r="EV341" s="158"/>
      <c r="EW341" s="158"/>
      <c r="EX341" s="158"/>
      <c r="EY341" s="158"/>
      <c r="EZ341" s="158"/>
      <c r="FA341" s="158"/>
      <c r="FB341" s="158"/>
      <c r="FC341" s="158"/>
      <c r="FD341" s="158"/>
      <c r="FE341" s="158"/>
      <c r="FF341" s="158"/>
      <c r="FG341" s="158"/>
      <c r="FH341" s="158"/>
      <c r="FI341" s="158"/>
      <c r="FJ341" s="158"/>
      <c r="FK341" s="158"/>
      <c r="FL341" s="158"/>
      <c r="FM341" s="158"/>
      <c r="FN341" s="158"/>
      <c r="FO341" s="158"/>
      <c r="FP341" s="158"/>
      <c r="FQ341" s="158"/>
      <c r="FR341" s="158"/>
      <c r="FS341" s="158"/>
      <c r="FT341" s="158"/>
      <c r="FU341" s="158"/>
      <c r="FV341" s="158"/>
      <c r="FW341" s="158"/>
      <c r="FX341" s="158"/>
      <c r="FY341" s="158"/>
      <c r="FZ341" s="158"/>
      <c r="GA341" s="158"/>
      <c r="GB341" s="158"/>
      <c r="GC341" s="158"/>
      <c r="GD341" s="158"/>
      <c r="GE341" s="158"/>
      <c r="GF341" s="158"/>
      <c r="GG341" s="158"/>
      <c r="GH341" s="158"/>
      <c r="GI341" s="158"/>
      <c r="GJ341" s="158"/>
      <c r="GK341" s="158"/>
      <c r="GL341" s="158"/>
      <c r="GM341" s="158"/>
      <c r="GN341" s="158"/>
      <c r="GO341" s="158"/>
      <c r="GP341" s="158"/>
      <c r="GQ341" s="158"/>
      <c r="GR341" s="158"/>
      <c r="GS341" s="158"/>
      <c r="GT341" s="158"/>
      <c r="GU341" s="158"/>
      <c r="GV341" s="158"/>
      <c r="GW341" s="158"/>
      <c r="GX341" s="158"/>
      <c r="GY341" s="158"/>
      <c r="GZ341" s="158"/>
    </row>
    <row r="342" spans="1:253" s="157" customFormat="1" ht="13.5" customHeight="1">
      <c r="A342" s="138">
        <v>21508</v>
      </c>
      <c r="B342" s="173" t="s">
        <v>306</v>
      </c>
      <c r="C342" s="174">
        <f>VLOOKUP(A342,'[7]一般公共预算'!$A$6:$C$384,3,FALSE)</f>
        <v>32034.38</v>
      </c>
      <c r="D342" s="174">
        <v>29242.44</v>
      </c>
      <c r="E342" s="192">
        <f t="shared" si="18"/>
        <v>109.55</v>
      </c>
      <c r="G342" s="191">
        <v>21508</v>
      </c>
      <c r="H342" s="191" t="s">
        <v>829</v>
      </c>
      <c r="I342" s="191">
        <v>32034.3752</v>
      </c>
      <c r="J342" s="158">
        <f t="shared" si="17"/>
        <v>0</v>
      </c>
      <c r="HA342" s="160"/>
      <c r="HB342" s="160"/>
      <c r="HC342" s="160"/>
      <c r="HD342" s="160"/>
      <c r="HE342" s="160"/>
      <c r="HF342" s="160"/>
      <c r="HG342" s="160"/>
      <c r="HH342" s="160"/>
      <c r="HI342" s="160"/>
      <c r="HJ342" s="160"/>
      <c r="HK342" s="160"/>
      <c r="HL342" s="160"/>
      <c r="HM342" s="160"/>
      <c r="HN342" s="160"/>
      <c r="HO342" s="160"/>
      <c r="HP342" s="160"/>
      <c r="HQ342" s="160"/>
      <c r="HR342" s="160"/>
      <c r="HS342" s="160"/>
      <c r="HT342" s="160"/>
      <c r="HU342" s="160"/>
      <c r="HV342" s="160"/>
      <c r="HW342" s="160"/>
      <c r="HX342" s="160"/>
      <c r="HY342" s="160"/>
      <c r="HZ342" s="160"/>
      <c r="IA342" s="160"/>
      <c r="IB342" s="160"/>
      <c r="IC342" s="160"/>
      <c r="ID342" s="160"/>
      <c r="IE342" s="160"/>
      <c r="IF342" s="160"/>
      <c r="IG342" s="160"/>
      <c r="IH342" s="160"/>
      <c r="II342" s="160"/>
      <c r="IJ342" s="160"/>
      <c r="IK342" s="160"/>
      <c r="IL342" s="160"/>
      <c r="IM342" s="160"/>
      <c r="IN342" s="160"/>
      <c r="IO342" s="160"/>
      <c r="IP342" s="160"/>
      <c r="IQ342" s="160"/>
      <c r="IR342" s="160"/>
      <c r="IS342" s="160"/>
    </row>
    <row r="343" spans="1:253" s="157" customFormat="1" ht="13.5" customHeight="1">
      <c r="A343" s="138">
        <v>2150805</v>
      </c>
      <c r="B343" s="173" t="s">
        <v>307</v>
      </c>
      <c r="C343" s="174">
        <f>VLOOKUP(A343,'[7]一般公共预算'!$A$6:$C$384,3,FALSE)</f>
        <v>31234.38</v>
      </c>
      <c r="D343" s="174">
        <v>28442.44</v>
      </c>
      <c r="E343" s="192">
        <f t="shared" si="18"/>
        <v>109.82</v>
      </c>
      <c r="G343" s="191">
        <v>2150805</v>
      </c>
      <c r="H343" s="191" t="s">
        <v>830</v>
      </c>
      <c r="I343" s="191">
        <v>31234.3752</v>
      </c>
      <c r="J343" s="158">
        <f t="shared" si="17"/>
        <v>0</v>
      </c>
      <c r="HA343" s="160"/>
      <c r="HB343" s="160"/>
      <c r="HC343" s="160"/>
      <c r="HD343" s="160"/>
      <c r="HE343" s="160"/>
      <c r="HF343" s="160"/>
      <c r="HG343" s="160"/>
      <c r="HH343" s="160"/>
      <c r="HI343" s="160"/>
      <c r="HJ343" s="160"/>
      <c r="HK343" s="160"/>
      <c r="HL343" s="160"/>
      <c r="HM343" s="160"/>
      <c r="HN343" s="160"/>
      <c r="HO343" s="160"/>
      <c r="HP343" s="160"/>
      <c r="HQ343" s="160"/>
      <c r="HR343" s="160"/>
      <c r="HS343" s="160"/>
      <c r="HT343" s="160"/>
      <c r="HU343" s="160"/>
      <c r="HV343" s="160"/>
      <c r="HW343" s="160"/>
      <c r="HX343" s="160"/>
      <c r="HY343" s="160"/>
      <c r="HZ343" s="160"/>
      <c r="IA343" s="160"/>
      <c r="IB343" s="160"/>
      <c r="IC343" s="160"/>
      <c r="ID343" s="160"/>
      <c r="IE343" s="160"/>
      <c r="IF343" s="160"/>
      <c r="IG343" s="160"/>
      <c r="IH343" s="160"/>
      <c r="II343" s="160"/>
      <c r="IJ343" s="160"/>
      <c r="IK343" s="160"/>
      <c r="IL343" s="160"/>
      <c r="IM343" s="160"/>
      <c r="IN343" s="160"/>
      <c r="IO343" s="160"/>
      <c r="IP343" s="160"/>
      <c r="IQ343" s="160"/>
      <c r="IR343" s="160"/>
      <c r="IS343" s="160"/>
    </row>
    <row r="344" spans="1:253" s="157" customFormat="1" ht="13.5" customHeight="1">
      <c r="A344" s="138">
        <v>2150899</v>
      </c>
      <c r="B344" s="173" t="s">
        <v>308</v>
      </c>
      <c r="C344" s="174">
        <f>VLOOKUP(A344,'[7]一般公共预算'!$A$6:$C$384,3,FALSE)</f>
        <v>800</v>
      </c>
      <c r="D344" s="174">
        <v>800</v>
      </c>
      <c r="E344" s="192">
        <f t="shared" si="18"/>
        <v>100</v>
      </c>
      <c r="G344" s="191">
        <v>2150899</v>
      </c>
      <c r="H344" s="191" t="s">
        <v>831</v>
      </c>
      <c r="I344" s="191">
        <v>800</v>
      </c>
      <c r="J344" s="158">
        <f t="shared" si="17"/>
        <v>0</v>
      </c>
      <c r="HA344" s="160"/>
      <c r="HB344" s="160"/>
      <c r="HC344" s="160"/>
      <c r="HD344" s="160"/>
      <c r="HE344" s="160"/>
      <c r="HF344" s="160"/>
      <c r="HG344" s="160"/>
      <c r="HH344" s="160"/>
      <c r="HI344" s="160"/>
      <c r="HJ344" s="160"/>
      <c r="HK344" s="160"/>
      <c r="HL344" s="160"/>
      <c r="HM344" s="160"/>
      <c r="HN344" s="160"/>
      <c r="HO344" s="160"/>
      <c r="HP344" s="160"/>
      <c r="HQ344" s="160"/>
      <c r="HR344" s="160"/>
      <c r="HS344" s="160"/>
      <c r="HT344" s="160"/>
      <c r="HU344" s="160"/>
      <c r="HV344" s="160"/>
      <c r="HW344" s="160"/>
      <c r="HX344" s="160"/>
      <c r="HY344" s="160"/>
      <c r="HZ344" s="160"/>
      <c r="IA344" s="160"/>
      <c r="IB344" s="160"/>
      <c r="IC344" s="160"/>
      <c r="ID344" s="160"/>
      <c r="IE344" s="160"/>
      <c r="IF344" s="160"/>
      <c r="IG344" s="160"/>
      <c r="IH344" s="160"/>
      <c r="II344" s="160"/>
      <c r="IJ344" s="160"/>
      <c r="IK344" s="160"/>
      <c r="IL344" s="160"/>
      <c r="IM344" s="160"/>
      <c r="IN344" s="160"/>
      <c r="IO344" s="160"/>
      <c r="IP344" s="160"/>
      <c r="IQ344" s="160"/>
      <c r="IR344" s="160"/>
      <c r="IS344" s="160"/>
    </row>
    <row r="345" spans="1:253" s="157" customFormat="1" ht="13.5" customHeight="1">
      <c r="A345" s="171">
        <v>216</v>
      </c>
      <c r="B345" s="172" t="s">
        <v>484</v>
      </c>
      <c r="C345" s="169">
        <f>VLOOKUP(A345,'[7]一般公共预算'!$A$6:$C$384,3,FALSE)</f>
        <v>160.94</v>
      </c>
      <c r="D345" s="169"/>
      <c r="E345" s="124">
        <f t="shared" si="18"/>
      </c>
      <c r="G345" s="191">
        <v>216</v>
      </c>
      <c r="H345" s="191" t="s">
        <v>484</v>
      </c>
      <c r="I345" s="191">
        <v>160.94</v>
      </c>
      <c r="J345" s="158">
        <f t="shared" si="17"/>
        <v>0</v>
      </c>
      <c r="HA345" s="160"/>
      <c r="HB345" s="160"/>
      <c r="HC345" s="160"/>
      <c r="HD345" s="160"/>
      <c r="HE345" s="160"/>
      <c r="HF345" s="160"/>
      <c r="HG345" s="160"/>
      <c r="HH345" s="160"/>
      <c r="HI345" s="160"/>
      <c r="HJ345" s="160"/>
      <c r="HK345" s="160"/>
      <c r="HL345" s="160"/>
      <c r="HM345" s="160"/>
      <c r="HN345" s="160"/>
      <c r="HO345" s="160"/>
      <c r="HP345" s="160"/>
      <c r="HQ345" s="160"/>
      <c r="HR345" s="160"/>
      <c r="HS345" s="160"/>
      <c r="HT345" s="160"/>
      <c r="HU345" s="160"/>
      <c r="HV345" s="160"/>
      <c r="HW345" s="160"/>
      <c r="HX345" s="160"/>
      <c r="HY345" s="160"/>
      <c r="HZ345" s="160"/>
      <c r="IA345" s="160"/>
      <c r="IB345" s="160"/>
      <c r="IC345" s="160"/>
      <c r="ID345" s="160"/>
      <c r="IE345" s="160"/>
      <c r="IF345" s="160"/>
      <c r="IG345" s="160"/>
      <c r="IH345" s="160"/>
      <c r="II345" s="160"/>
      <c r="IJ345" s="160"/>
      <c r="IK345" s="160"/>
      <c r="IL345" s="160"/>
      <c r="IM345" s="160"/>
      <c r="IN345" s="160"/>
      <c r="IO345" s="160"/>
      <c r="IP345" s="160"/>
      <c r="IQ345" s="160"/>
      <c r="IR345" s="160"/>
      <c r="IS345" s="160"/>
    </row>
    <row r="346" spans="1:253" s="157" customFormat="1" ht="13.5" customHeight="1">
      <c r="A346" s="138">
        <v>21699</v>
      </c>
      <c r="B346" s="173" t="s">
        <v>832</v>
      </c>
      <c r="C346" s="174">
        <f>VLOOKUP(A346,'[7]一般公共预算'!$A$6:$C$384,3,FALSE)</f>
        <v>160.94</v>
      </c>
      <c r="D346" s="174"/>
      <c r="E346" s="192">
        <f t="shared" si="18"/>
      </c>
      <c r="G346" s="191">
        <v>21699</v>
      </c>
      <c r="H346" s="191" t="s">
        <v>832</v>
      </c>
      <c r="I346" s="191">
        <v>160.94</v>
      </c>
      <c r="J346" s="158">
        <f t="shared" si="17"/>
        <v>0</v>
      </c>
      <c r="HA346" s="160"/>
      <c r="HB346" s="160"/>
      <c r="HC346" s="160"/>
      <c r="HD346" s="160"/>
      <c r="HE346" s="160"/>
      <c r="HF346" s="160"/>
      <c r="HG346" s="160"/>
      <c r="HH346" s="160"/>
      <c r="HI346" s="160"/>
      <c r="HJ346" s="160"/>
      <c r="HK346" s="160"/>
      <c r="HL346" s="160"/>
      <c r="HM346" s="160"/>
      <c r="HN346" s="160"/>
      <c r="HO346" s="160"/>
      <c r="HP346" s="160"/>
      <c r="HQ346" s="160"/>
      <c r="HR346" s="160"/>
      <c r="HS346" s="160"/>
      <c r="HT346" s="160"/>
      <c r="HU346" s="160"/>
      <c r="HV346" s="160"/>
      <c r="HW346" s="160"/>
      <c r="HX346" s="160"/>
      <c r="HY346" s="160"/>
      <c r="HZ346" s="160"/>
      <c r="IA346" s="160"/>
      <c r="IB346" s="160"/>
      <c r="IC346" s="160"/>
      <c r="ID346" s="160"/>
      <c r="IE346" s="160"/>
      <c r="IF346" s="160"/>
      <c r="IG346" s="160"/>
      <c r="IH346" s="160"/>
      <c r="II346" s="160"/>
      <c r="IJ346" s="160"/>
      <c r="IK346" s="160"/>
      <c r="IL346" s="160"/>
      <c r="IM346" s="160"/>
      <c r="IN346" s="160"/>
      <c r="IO346" s="160"/>
      <c r="IP346" s="160"/>
      <c r="IQ346" s="160"/>
      <c r="IR346" s="160"/>
      <c r="IS346" s="160"/>
    </row>
    <row r="347" spans="1:253" s="157" customFormat="1" ht="13.5" customHeight="1">
      <c r="A347" s="138">
        <v>2169999</v>
      </c>
      <c r="B347" s="173" t="s">
        <v>833</v>
      </c>
      <c r="C347" s="174">
        <f>VLOOKUP(A347,'[7]一般公共预算'!$A$6:$C$384,3,FALSE)</f>
        <v>160.94</v>
      </c>
      <c r="D347" s="174"/>
      <c r="E347" s="192">
        <f t="shared" si="18"/>
      </c>
      <c r="G347" s="191">
        <v>2169999</v>
      </c>
      <c r="H347" s="191" t="s">
        <v>833</v>
      </c>
      <c r="I347" s="191">
        <v>160.94</v>
      </c>
      <c r="J347" s="158">
        <f t="shared" si="17"/>
        <v>0</v>
      </c>
      <c r="HA347" s="160"/>
      <c r="HB347" s="160"/>
      <c r="HC347" s="160"/>
      <c r="HD347" s="160"/>
      <c r="HE347" s="160"/>
      <c r="HF347" s="160"/>
      <c r="HG347" s="160"/>
      <c r="HH347" s="160"/>
      <c r="HI347" s="160"/>
      <c r="HJ347" s="160"/>
      <c r="HK347" s="160"/>
      <c r="HL347" s="160"/>
      <c r="HM347" s="160"/>
      <c r="HN347" s="160"/>
      <c r="HO347" s="160"/>
      <c r="HP347" s="160"/>
      <c r="HQ347" s="160"/>
      <c r="HR347" s="160"/>
      <c r="HS347" s="160"/>
      <c r="HT347" s="160"/>
      <c r="HU347" s="160"/>
      <c r="HV347" s="160"/>
      <c r="HW347" s="160"/>
      <c r="HX347" s="160"/>
      <c r="HY347" s="160"/>
      <c r="HZ347" s="160"/>
      <c r="IA347" s="160"/>
      <c r="IB347" s="160"/>
      <c r="IC347" s="160"/>
      <c r="ID347" s="160"/>
      <c r="IE347" s="160"/>
      <c r="IF347" s="160"/>
      <c r="IG347" s="160"/>
      <c r="IH347" s="160"/>
      <c r="II347" s="160"/>
      <c r="IJ347" s="160"/>
      <c r="IK347" s="160"/>
      <c r="IL347" s="160"/>
      <c r="IM347" s="160"/>
      <c r="IN347" s="160"/>
      <c r="IO347" s="160"/>
      <c r="IP347" s="160"/>
      <c r="IQ347" s="160"/>
      <c r="IR347" s="160"/>
      <c r="IS347" s="160"/>
    </row>
    <row r="348" spans="1:208" s="159" customFormat="1" ht="13.5" customHeight="1">
      <c r="A348" s="171">
        <v>219</v>
      </c>
      <c r="B348" s="172" t="s">
        <v>309</v>
      </c>
      <c r="C348" s="169">
        <f>VLOOKUP(A348,'[7]一般公共预算'!$A$6:$C$384,3,FALSE)</f>
        <v>5610</v>
      </c>
      <c r="D348" s="169">
        <v>4574</v>
      </c>
      <c r="E348" s="124">
        <f t="shared" si="18"/>
        <v>122.65</v>
      </c>
      <c r="F348" s="158"/>
      <c r="G348" s="191">
        <v>219</v>
      </c>
      <c r="H348" s="191" t="s">
        <v>309</v>
      </c>
      <c r="I348" s="191">
        <v>5610</v>
      </c>
      <c r="J348" s="158">
        <f t="shared" si="17"/>
        <v>0</v>
      </c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  <c r="AP348" s="158"/>
      <c r="AQ348" s="158"/>
      <c r="AR348" s="158"/>
      <c r="AS348" s="158"/>
      <c r="AT348" s="158"/>
      <c r="AU348" s="158"/>
      <c r="AV348" s="158"/>
      <c r="AW348" s="158"/>
      <c r="AX348" s="158"/>
      <c r="AY348" s="158"/>
      <c r="AZ348" s="158"/>
      <c r="BA348" s="158"/>
      <c r="BB348" s="158"/>
      <c r="BC348" s="158"/>
      <c r="BD348" s="158"/>
      <c r="BE348" s="158"/>
      <c r="BF348" s="158"/>
      <c r="BG348" s="158"/>
      <c r="BH348" s="158"/>
      <c r="BI348" s="158"/>
      <c r="BJ348" s="158"/>
      <c r="BK348" s="158"/>
      <c r="BL348" s="158"/>
      <c r="BM348" s="158"/>
      <c r="BN348" s="158"/>
      <c r="BO348" s="158"/>
      <c r="BP348" s="158"/>
      <c r="BQ348" s="158"/>
      <c r="BR348" s="158"/>
      <c r="BS348" s="158"/>
      <c r="BT348" s="158"/>
      <c r="BU348" s="158"/>
      <c r="BV348" s="158"/>
      <c r="BW348" s="158"/>
      <c r="BX348" s="158"/>
      <c r="BY348" s="158"/>
      <c r="BZ348" s="158"/>
      <c r="CA348" s="158"/>
      <c r="CB348" s="158"/>
      <c r="CC348" s="158"/>
      <c r="CD348" s="158"/>
      <c r="CE348" s="158"/>
      <c r="CF348" s="158"/>
      <c r="CG348" s="158"/>
      <c r="CH348" s="158"/>
      <c r="CI348" s="158"/>
      <c r="CJ348" s="158"/>
      <c r="CK348" s="158"/>
      <c r="CL348" s="158"/>
      <c r="CM348" s="158"/>
      <c r="CN348" s="158"/>
      <c r="CO348" s="158"/>
      <c r="CP348" s="158"/>
      <c r="CQ348" s="158"/>
      <c r="CR348" s="158"/>
      <c r="CS348" s="158"/>
      <c r="CT348" s="158"/>
      <c r="CU348" s="158"/>
      <c r="CV348" s="158"/>
      <c r="CW348" s="158"/>
      <c r="CX348" s="158"/>
      <c r="CY348" s="158"/>
      <c r="CZ348" s="158"/>
      <c r="DA348" s="158"/>
      <c r="DB348" s="158"/>
      <c r="DC348" s="158"/>
      <c r="DD348" s="158"/>
      <c r="DE348" s="158"/>
      <c r="DF348" s="158"/>
      <c r="DG348" s="158"/>
      <c r="DH348" s="158"/>
      <c r="DI348" s="158"/>
      <c r="DJ348" s="158"/>
      <c r="DK348" s="158"/>
      <c r="DL348" s="158"/>
      <c r="DM348" s="158"/>
      <c r="DN348" s="158"/>
      <c r="DO348" s="158"/>
      <c r="DP348" s="158"/>
      <c r="DQ348" s="158"/>
      <c r="DR348" s="158"/>
      <c r="DS348" s="158"/>
      <c r="DT348" s="158"/>
      <c r="DU348" s="158"/>
      <c r="DV348" s="158"/>
      <c r="DW348" s="158"/>
      <c r="DX348" s="158"/>
      <c r="DY348" s="158"/>
      <c r="DZ348" s="158"/>
      <c r="EA348" s="158"/>
      <c r="EB348" s="158"/>
      <c r="EC348" s="158"/>
      <c r="ED348" s="158"/>
      <c r="EE348" s="158"/>
      <c r="EF348" s="158"/>
      <c r="EG348" s="158"/>
      <c r="EH348" s="158"/>
      <c r="EI348" s="158"/>
      <c r="EJ348" s="158"/>
      <c r="EK348" s="158"/>
      <c r="EL348" s="158"/>
      <c r="EM348" s="158"/>
      <c r="EN348" s="158"/>
      <c r="EO348" s="158"/>
      <c r="EP348" s="158"/>
      <c r="EQ348" s="158"/>
      <c r="ER348" s="158"/>
      <c r="ES348" s="158"/>
      <c r="ET348" s="158"/>
      <c r="EU348" s="158"/>
      <c r="EV348" s="158"/>
      <c r="EW348" s="158"/>
      <c r="EX348" s="158"/>
      <c r="EY348" s="158"/>
      <c r="EZ348" s="158"/>
      <c r="FA348" s="158"/>
      <c r="FB348" s="158"/>
      <c r="FC348" s="158"/>
      <c r="FD348" s="158"/>
      <c r="FE348" s="158"/>
      <c r="FF348" s="158"/>
      <c r="FG348" s="158"/>
      <c r="FH348" s="158"/>
      <c r="FI348" s="158"/>
      <c r="FJ348" s="158"/>
      <c r="FK348" s="158"/>
      <c r="FL348" s="158"/>
      <c r="FM348" s="158"/>
      <c r="FN348" s="158"/>
      <c r="FO348" s="158"/>
      <c r="FP348" s="158"/>
      <c r="FQ348" s="158"/>
      <c r="FR348" s="158"/>
      <c r="FS348" s="158"/>
      <c r="FT348" s="158"/>
      <c r="FU348" s="158"/>
      <c r="FV348" s="158"/>
      <c r="FW348" s="158"/>
      <c r="FX348" s="158"/>
      <c r="FY348" s="158"/>
      <c r="FZ348" s="158"/>
      <c r="GA348" s="158"/>
      <c r="GB348" s="158"/>
      <c r="GC348" s="158"/>
      <c r="GD348" s="158"/>
      <c r="GE348" s="158"/>
      <c r="GF348" s="158"/>
      <c r="GG348" s="158"/>
      <c r="GH348" s="158"/>
      <c r="GI348" s="158"/>
      <c r="GJ348" s="158"/>
      <c r="GK348" s="158"/>
      <c r="GL348" s="158"/>
      <c r="GM348" s="158"/>
      <c r="GN348" s="158"/>
      <c r="GO348" s="158"/>
      <c r="GP348" s="158"/>
      <c r="GQ348" s="158"/>
      <c r="GR348" s="158"/>
      <c r="GS348" s="158"/>
      <c r="GT348" s="158"/>
      <c r="GU348" s="158"/>
      <c r="GV348" s="158"/>
      <c r="GW348" s="158"/>
      <c r="GX348" s="158"/>
      <c r="GY348" s="158"/>
      <c r="GZ348" s="158"/>
    </row>
    <row r="349" spans="1:208" s="159" customFormat="1" ht="13.5" customHeight="1">
      <c r="A349" s="138">
        <v>21999</v>
      </c>
      <c r="B349" s="173" t="s">
        <v>312</v>
      </c>
      <c r="C349" s="174">
        <f>VLOOKUP(A349,'[7]一般公共预算'!$A$6:$C$384,3,FALSE)</f>
        <v>5610</v>
      </c>
      <c r="D349" s="174">
        <v>4574</v>
      </c>
      <c r="E349" s="192">
        <f t="shared" si="18"/>
        <v>122.65</v>
      </c>
      <c r="F349" s="158"/>
      <c r="G349" s="191">
        <v>21999</v>
      </c>
      <c r="H349" s="191" t="s">
        <v>834</v>
      </c>
      <c r="I349" s="191">
        <v>5610</v>
      </c>
      <c r="J349" s="158">
        <f t="shared" si="17"/>
        <v>0</v>
      </c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  <c r="AP349" s="158"/>
      <c r="AQ349" s="158"/>
      <c r="AR349" s="158"/>
      <c r="AS349" s="158"/>
      <c r="AT349" s="158"/>
      <c r="AU349" s="158"/>
      <c r="AV349" s="158"/>
      <c r="AW349" s="158"/>
      <c r="AX349" s="158"/>
      <c r="AY349" s="158"/>
      <c r="AZ349" s="158"/>
      <c r="BA349" s="158"/>
      <c r="BB349" s="158"/>
      <c r="BC349" s="158"/>
      <c r="BD349" s="158"/>
      <c r="BE349" s="158"/>
      <c r="BF349" s="158"/>
      <c r="BG349" s="158"/>
      <c r="BH349" s="158"/>
      <c r="BI349" s="158"/>
      <c r="BJ349" s="158"/>
      <c r="BK349" s="158"/>
      <c r="BL349" s="158"/>
      <c r="BM349" s="158"/>
      <c r="BN349" s="158"/>
      <c r="BO349" s="158"/>
      <c r="BP349" s="158"/>
      <c r="BQ349" s="158"/>
      <c r="BR349" s="158"/>
      <c r="BS349" s="158"/>
      <c r="BT349" s="158"/>
      <c r="BU349" s="158"/>
      <c r="BV349" s="158"/>
      <c r="BW349" s="158"/>
      <c r="BX349" s="158"/>
      <c r="BY349" s="158"/>
      <c r="BZ349" s="158"/>
      <c r="CA349" s="158"/>
      <c r="CB349" s="158"/>
      <c r="CC349" s="158"/>
      <c r="CD349" s="158"/>
      <c r="CE349" s="158"/>
      <c r="CF349" s="158"/>
      <c r="CG349" s="158"/>
      <c r="CH349" s="158"/>
      <c r="CI349" s="158"/>
      <c r="CJ349" s="158"/>
      <c r="CK349" s="158"/>
      <c r="CL349" s="158"/>
      <c r="CM349" s="158"/>
      <c r="CN349" s="158"/>
      <c r="CO349" s="158"/>
      <c r="CP349" s="158"/>
      <c r="CQ349" s="158"/>
      <c r="CR349" s="158"/>
      <c r="CS349" s="158"/>
      <c r="CT349" s="158"/>
      <c r="CU349" s="158"/>
      <c r="CV349" s="158"/>
      <c r="CW349" s="158"/>
      <c r="CX349" s="158"/>
      <c r="CY349" s="158"/>
      <c r="CZ349" s="158"/>
      <c r="DA349" s="158"/>
      <c r="DB349" s="158"/>
      <c r="DC349" s="158"/>
      <c r="DD349" s="158"/>
      <c r="DE349" s="158"/>
      <c r="DF349" s="158"/>
      <c r="DG349" s="158"/>
      <c r="DH349" s="158"/>
      <c r="DI349" s="158"/>
      <c r="DJ349" s="158"/>
      <c r="DK349" s="158"/>
      <c r="DL349" s="158"/>
      <c r="DM349" s="158"/>
      <c r="DN349" s="158"/>
      <c r="DO349" s="158"/>
      <c r="DP349" s="158"/>
      <c r="DQ349" s="158"/>
      <c r="DR349" s="158"/>
      <c r="DS349" s="158"/>
      <c r="DT349" s="158"/>
      <c r="DU349" s="158"/>
      <c r="DV349" s="158"/>
      <c r="DW349" s="158"/>
      <c r="DX349" s="158"/>
      <c r="DY349" s="158"/>
      <c r="DZ349" s="158"/>
      <c r="EA349" s="158"/>
      <c r="EB349" s="158"/>
      <c r="EC349" s="158"/>
      <c r="ED349" s="158"/>
      <c r="EE349" s="158"/>
      <c r="EF349" s="158"/>
      <c r="EG349" s="158"/>
      <c r="EH349" s="158"/>
      <c r="EI349" s="158"/>
      <c r="EJ349" s="158"/>
      <c r="EK349" s="158"/>
      <c r="EL349" s="158"/>
      <c r="EM349" s="158"/>
      <c r="EN349" s="158"/>
      <c r="EO349" s="158"/>
      <c r="EP349" s="158"/>
      <c r="EQ349" s="158"/>
      <c r="ER349" s="158"/>
      <c r="ES349" s="158"/>
      <c r="ET349" s="158"/>
      <c r="EU349" s="158"/>
      <c r="EV349" s="158"/>
      <c r="EW349" s="158"/>
      <c r="EX349" s="158"/>
      <c r="EY349" s="158"/>
      <c r="EZ349" s="158"/>
      <c r="FA349" s="158"/>
      <c r="FB349" s="158"/>
      <c r="FC349" s="158"/>
      <c r="FD349" s="158"/>
      <c r="FE349" s="158"/>
      <c r="FF349" s="158"/>
      <c r="FG349" s="158"/>
      <c r="FH349" s="158"/>
      <c r="FI349" s="158"/>
      <c r="FJ349" s="158"/>
      <c r="FK349" s="158"/>
      <c r="FL349" s="158"/>
      <c r="FM349" s="158"/>
      <c r="FN349" s="158"/>
      <c r="FO349" s="158"/>
      <c r="FP349" s="158"/>
      <c r="FQ349" s="158"/>
      <c r="FR349" s="158"/>
      <c r="FS349" s="158"/>
      <c r="FT349" s="158"/>
      <c r="FU349" s="158"/>
      <c r="FV349" s="158"/>
      <c r="FW349" s="158"/>
      <c r="FX349" s="158"/>
      <c r="FY349" s="158"/>
      <c r="FZ349" s="158"/>
      <c r="GA349" s="158"/>
      <c r="GB349" s="158"/>
      <c r="GC349" s="158"/>
      <c r="GD349" s="158"/>
      <c r="GE349" s="158"/>
      <c r="GF349" s="158"/>
      <c r="GG349" s="158"/>
      <c r="GH349" s="158"/>
      <c r="GI349" s="158"/>
      <c r="GJ349" s="158"/>
      <c r="GK349" s="158"/>
      <c r="GL349" s="158"/>
      <c r="GM349" s="158"/>
      <c r="GN349" s="158"/>
      <c r="GO349" s="158"/>
      <c r="GP349" s="158"/>
      <c r="GQ349" s="158"/>
      <c r="GR349" s="158"/>
      <c r="GS349" s="158"/>
      <c r="GT349" s="158"/>
      <c r="GU349" s="158"/>
      <c r="GV349" s="158"/>
      <c r="GW349" s="158"/>
      <c r="GX349" s="158"/>
      <c r="GY349" s="158"/>
      <c r="GZ349" s="158"/>
    </row>
    <row r="350" spans="1:253" s="157" customFormat="1" ht="13.5" customHeight="1">
      <c r="A350" s="171">
        <v>220</v>
      </c>
      <c r="B350" s="172" t="s">
        <v>313</v>
      </c>
      <c r="C350" s="169">
        <f>VLOOKUP(A350,'[7]一般公共预算'!$A$6:$C$384,3,FALSE)</f>
        <v>6285.85</v>
      </c>
      <c r="D350" s="169">
        <v>4661.63</v>
      </c>
      <c r="E350" s="124">
        <f t="shared" si="18"/>
        <v>134.84</v>
      </c>
      <c r="G350" s="191">
        <v>220</v>
      </c>
      <c r="H350" s="191" t="s">
        <v>313</v>
      </c>
      <c r="I350" s="191">
        <v>6285.8515</v>
      </c>
      <c r="J350" s="158">
        <f t="shared" si="17"/>
        <v>0</v>
      </c>
      <c r="HA350" s="160"/>
      <c r="HB350" s="160"/>
      <c r="HC350" s="160"/>
      <c r="HD350" s="160"/>
      <c r="HE350" s="160"/>
      <c r="HF350" s="160"/>
      <c r="HG350" s="160"/>
      <c r="HH350" s="160"/>
      <c r="HI350" s="160"/>
      <c r="HJ350" s="160"/>
      <c r="HK350" s="160"/>
      <c r="HL350" s="160"/>
      <c r="HM350" s="160"/>
      <c r="HN350" s="160"/>
      <c r="HO350" s="160"/>
      <c r="HP350" s="160"/>
      <c r="HQ350" s="160"/>
      <c r="HR350" s="160"/>
      <c r="HS350" s="160"/>
      <c r="HT350" s="160"/>
      <c r="HU350" s="160"/>
      <c r="HV350" s="160"/>
      <c r="HW350" s="160"/>
      <c r="HX350" s="160"/>
      <c r="HY350" s="160"/>
      <c r="HZ350" s="160"/>
      <c r="IA350" s="160"/>
      <c r="IB350" s="160"/>
      <c r="IC350" s="160"/>
      <c r="ID350" s="160"/>
      <c r="IE350" s="160"/>
      <c r="IF350" s="160"/>
      <c r="IG350" s="160"/>
      <c r="IH350" s="160"/>
      <c r="II350" s="160"/>
      <c r="IJ350" s="160"/>
      <c r="IK350" s="160"/>
      <c r="IL350" s="160"/>
      <c r="IM350" s="160"/>
      <c r="IN350" s="160"/>
      <c r="IO350" s="160"/>
      <c r="IP350" s="160"/>
      <c r="IQ350" s="160"/>
      <c r="IR350" s="160"/>
      <c r="IS350" s="160"/>
    </row>
    <row r="351" spans="1:253" s="157" customFormat="1" ht="13.5" customHeight="1">
      <c r="A351" s="138">
        <v>22001</v>
      </c>
      <c r="B351" s="173" t="s">
        <v>314</v>
      </c>
      <c r="C351" s="174">
        <f>VLOOKUP(A351,'[7]一般公共预算'!$A$6:$C$384,3,FALSE)</f>
        <v>6285.85</v>
      </c>
      <c r="D351" s="174">
        <v>4661.63</v>
      </c>
      <c r="E351" s="192">
        <f t="shared" si="18"/>
        <v>134.84</v>
      </c>
      <c r="G351" s="191">
        <v>22001</v>
      </c>
      <c r="H351" s="191" t="s">
        <v>835</v>
      </c>
      <c r="I351" s="191">
        <v>6285.8515</v>
      </c>
      <c r="J351" s="158">
        <f t="shared" si="17"/>
        <v>0</v>
      </c>
      <c r="HA351" s="160"/>
      <c r="HB351" s="160"/>
      <c r="HC351" s="160"/>
      <c r="HD351" s="160"/>
      <c r="HE351" s="160"/>
      <c r="HF351" s="160"/>
      <c r="HG351" s="160"/>
      <c r="HH351" s="160"/>
      <c r="HI351" s="160"/>
      <c r="HJ351" s="160"/>
      <c r="HK351" s="160"/>
      <c r="HL351" s="160"/>
      <c r="HM351" s="160"/>
      <c r="HN351" s="160"/>
      <c r="HO351" s="160"/>
      <c r="HP351" s="160"/>
      <c r="HQ351" s="160"/>
      <c r="HR351" s="160"/>
      <c r="HS351" s="160"/>
      <c r="HT351" s="160"/>
      <c r="HU351" s="160"/>
      <c r="HV351" s="160"/>
      <c r="HW351" s="160"/>
      <c r="HX351" s="160"/>
      <c r="HY351" s="160"/>
      <c r="HZ351" s="160"/>
      <c r="IA351" s="160"/>
      <c r="IB351" s="160"/>
      <c r="IC351" s="160"/>
      <c r="ID351" s="160"/>
      <c r="IE351" s="160"/>
      <c r="IF351" s="160"/>
      <c r="IG351" s="160"/>
      <c r="IH351" s="160"/>
      <c r="II351" s="160"/>
      <c r="IJ351" s="160"/>
      <c r="IK351" s="160"/>
      <c r="IL351" s="160"/>
      <c r="IM351" s="160"/>
      <c r="IN351" s="160"/>
      <c r="IO351" s="160"/>
      <c r="IP351" s="160"/>
      <c r="IQ351" s="160"/>
      <c r="IR351" s="160"/>
      <c r="IS351" s="160"/>
    </row>
    <row r="352" spans="1:253" s="157" customFormat="1" ht="13.5" customHeight="1">
      <c r="A352" s="138">
        <v>2200101</v>
      </c>
      <c r="B352" s="173" t="s">
        <v>39</v>
      </c>
      <c r="C352" s="174">
        <f>VLOOKUP(A352,'[7]一般公共预算'!$A$6:$C$384,3,FALSE)</f>
        <v>2906.69</v>
      </c>
      <c r="D352" s="174">
        <v>2883.27</v>
      </c>
      <c r="E352" s="192">
        <f t="shared" si="18"/>
        <v>100.81</v>
      </c>
      <c r="G352" s="191">
        <v>2200101</v>
      </c>
      <c r="H352" s="191" t="s">
        <v>591</v>
      </c>
      <c r="I352" s="191">
        <v>2906.6931</v>
      </c>
      <c r="J352" s="158">
        <f t="shared" si="17"/>
        <v>0</v>
      </c>
      <c r="HA352" s="160"/>
      <c r="HB352" s="160"/>
      <c r="HC352" s="160"/>
      <c r="HD352" s="160"/>
      <c r="HE352" s="160"/>
      <c r="HF352" s="160"/>
      <c r="HG352" s="160"/>
      <c r="HH352" s="160"/>
      <c r="HI352" s="160"/>
      <c r="HJ352" s="160"/>
      <c r="HK352" s="160"/>
      <c r="HL352" s="160"/>
      <c r="HM352" s="160"/>
      <c r="HN352" s="160"/>
      <c r="HO352" s="160"/>
      <c r="HP352" s="160"/>
      <c r="HQ352" s="160"/>
      <c r="HR352" s="160"/>
      <c r="HS352" s="160"/>
      <c r="HT352" s="160"/>
      <c r="HU352" s="160"/>
      <c r="HV352" s="160"/>
      <c r="HW352" s="160"/>
      <c r="HX352" s="160"/>
      <c r="HY352" s="160"/>
      <c r="HZ352" s="160"/>
      <c r="IA352" s="160"/>
      <c r="IB352" s="160"/>
      <c r="IC352" s="160"/>
      <c r="ID352" s="160"/>
      <c r="IE352" s="160"/>
      <c r="IF352" s="160"/>
      <c r="IG352" s="160"/>
      <c r="IH352" s="160"/>
      <c r="II352" s="160"/>
      <c r="IJ352" s="160"/>
      <c r="IK352" s="160"/>
      <c r="IL352" s="160"/>
      <c r="IM352" s="160"/>
      <c r="IN352" s="160"/>
      <c r="IO352" s="160"/>
      <c r="IP352" s="160"/>
      <c r="IQ352" s="160"/>
      <c r="IR352" s="160"/>
      <c r="IS352" s="160"/>
    </row>
    <row r="353" spans="1:253" s="157" customFormat="1" ht="13.5" customHeight="1">
      <c r="A353" s="138">
        <v>2200102</v>
      </c>
      <c r="B353" s="173" t="s">
        <v>40</v>
      </c>
      <c r="C353" s="174">
        <f>VLOOKUP(A353,'[7]一般公共预算'!$A$6:$C$384,3,FALSE)</f>
        <v>1696.53</v>
      </c>
      <c r="D353" s="174">
        <v>446.99</v>
      </c>
      <c r="E353" s="192">
        <f t="shared" si="18"/>
        <v>379.55</v>
      </c>
      <c r="G353" s="191">
        <v>2200102</v>
      </c>
      <c r="H353" s="191" t="s">
        <v>592</v>
      </c>
      <c r="I353" s="191">
        <v>1696.525</v>
      </c>
      <c r="J353" s="158">
        <f t="shared" si="17"/>
        <v>0</v>
      </c>
      <c r="HA353" s="160"/>
      <c r="HB353" s="160"/>
      <c r="HC353" s="160"/>
      <c r="HD353" s="160"/>
      <c r="HE353" s="160"/>
      <c r="HF353" s="160"/>
      <c r="HG353" s="160"/>
      <c r="HH353" s="160"/>
      <c r="HI353" s="160"/>
      <c r="HJ353" s="160"/>
      <c r="HK353" s="160"/>
      <c r="HL353" s="160"/>
      <c r="HM353" s="160"/>
      <c r="HN353" s="160"/>
      <c r="HO353" s="160"/>
      <c r="HP353" s="160"/>
      <c r="HQ353" s="160"/>
      <c r="HR353" s="160"/>
      <c r="HS353" s="160"/>
      <c r="HT353" s="160"/>
      <c r="HU353" s="160"/>
      <c r="HV353" s="160"/>
      <c r="HW353" s="160"/>
      <c r="HX353" s="160"/>
      <c r="HY353" s="160"/>
      <c r="HZ353" s="160"/>
      <c r="IA353" s="160"/>
      <c r="IB353" s="160"/>
      <c r="IC353" s="160"/>
      <c r="ID353" s="160"/>
      <c r="IE353" s="160"/>
      <c r="IF353" s="160"/>
      <c r="IG353" s="160"/>
      <c r="IH353" s="160"/>
      <c r="II353" s="160"/>
      <c r="IJ353" s="160"/>
      <c r="IK353" s="160"/>
      <c r="IL353" s="160"/>
      <c r="IM353" s="160"/>
      <c r="IN353" s="160"/>
      <c r="IO353" s="160"/>
      <c r="IP353" s="160"/>
      <c r="IQ353" s="160"/>
      <c r="IR353" s="160"/>
      <c r="IS353" s="160"/>
    </row>
    <row r="354" spans="1:253" s="157" customFormat="1" ht="13.5" customHeight="1">
      <c r="A354" s="138">
        <v>2200104</v>
      </c>
      <c r="B354" s="173" t="s">
        <v>315</v>
      </c>
      <c r="C354" s="174">
        <f>VLOOKUP(A354,'[7]一般公共预算'!$A$6:$C$384,3,FALSE)</f>
        <v>500</v>
      </c>
      <c r="D354" s="174">
        <v>177.65</v>
      </c>
      <c r="E354" s="174">
        <f t="shared" si="18"/>
        <v>281.45</v>
      </c>
      <c r="G354" s="191">
        <v>2200104</v>
      </c>
      <c r="H354" s="191" t="s">
        <v>836</v>
      </c>
      <c r="I354" s="191">
        <v>500</v>
      </c>
      <c r="J354" s="158">
        <f aca="true" t="shared" si="19" ref="J354:J371">A354-G354</f>
        <v>0</v>
      </c>
      <c r="HA354" s="160"/>
      <c r="HB354" s="160"/>
      <c r="HC354" s="160"/>
      <c r="HD354" s="160"/>
      <c r="HE354" s="160"/>
      <c r="HF354" s="160"/>
      <c r="HG354" s="160"/>
      <c r="HH354" s="160"/>
      <c r="HI354" s="160"/>
      <c r="HJ354" s="160"/>
      <c r="HK354" s="160"/>
      <c r="HL354" s="160"/>
      <c r="HM354" s="160"/>
      <c r="HN354" s="160"/>
      <c r="HO354" s="160"/>
      <c r="HP354" s="160"/>
      <c r="HQ354" s="160"/>
      <c r="HR354" s="160"/>
      <c r="HS354" s="160"/>
      <c r="HT354" s="160"/>
      <c r="HU354" s="160"/>
      <c r="HV354" s="160"/>
      <c r="HW354" s="160"/>
      <c r="HX354" s="160"/>
      <c r="HY354" s="160"/>
      <c r="HZ354" s="160"/>
      <c r="IA354" s="160"/>
      <c r="IB354" s="160"/>
      <c r="IC354" s="160"/>
      <c r="ID354" s="160"/>
      <c r="IE354" s="160"/>
      <c r="IF354" s="160"/>
      <c r="IG354" s="160"/>
      <c r="IH354" s="160"/>
      <c r="II354" s="160"/>
      <c r="IJ354" s="160"/>
      <c r="IK354" s="160"/>
      <c r="IL354" s="160"/>
      <c r="IM354" s="160"/>
      <c r="IN354" s="160"/>
      <c r="IO354" s="160"/>
      <c r="IP354" s="160"/>
      <c r="IQ354" s="160"/>
      <c r="IR354" s="160"/>
      <c r="IS354" s="160"/>
    </row>
    <row r="355" spans="1:253" s="157" customFormat="1" ht="13.5" customHeight="1">
      <c r="A355" s="138">
        <v>2200109</v>
      </c>
      <c r="B355" s="173" t="s">
        <v>316</v>
      </c>
      <c r="C355" s="174">
        <f>VLOOKUP(A355,'[7]一般公共预算'!$A$6:$C$384,3,FALSE)</f>
        <v>47</v>
      </c>
      <c r="D355" s="174">
        <v>75.1</v>
      </c>
      <c r="E355" s="174">
        <f t="shared" si="18"/>
        <v>62.58</v>
      </c>
      <c r="G355" s="191">
        <v>2200109</v>
      </c>
      <c r="H355" s="191" t="s">
        <v>837</v>
      </c>
      <c r="I355" s="191">
        <v>47</v>
      </c>
      <c r="J355" s="158">
        <f t="shared" si="19"/>
        <v>0</v>
      </c>
      <c r="HA355" s="160"/>
      <c r="HB355" s="160"/>
      <c r="HC355" s="160"/>
      <c r="HD355" s="160"/>
      <c r="HE355" s="160"/>
      <c r="HF355" s="160"/>
      <c r="HG355" s="160"/>
      <c r="HH355" s="160"/>
      <c r="HI355" s="160"/>
      <c r="HJ355" s="160"/>
      <c r="HK355" s="160"/>
      <c r="HL355" s="160"/>
      <c r="HM355" s="160"/>
      <c r="HN355" s="160"/>
      <c r="HO355" s="160"/>
      <c r="HP355" s="160"/>
      <c r="HQ355" s="160"/>
      <c r="HR355" s="160"/>
      <c r="HS355" s="160"/>
      <c r="HT355" s="160"/>
      <c r="HU355" s="160"/>
      <c r="HV355" s="160"/>
      <c r="HW355" s="160"/>
      <c r="HX355" s="160"/>
      <c r="HY355" s="160"/>
      <c r="HZ355" s="160"/>
      <c r="IA355" s="160"/>
      <c r="IB355" s="160"/>
      <c r="IC355" s="160"/>
      <c r="ID355" s="160"/>
      <c r="IE355" s="160"/>
      <c r="IF355" s="160"/>
      <c r="IG355" s="160"/>
      <c r="IH355" s="160"/>
      <c r="II355" s="160"/>
      <c r="IJ355" s="160"/>
      <c r="IK355" s="160"/>
      <c r="IL355" s="160"/>
      <c r="IM355" s="160"/>
      <c r="IN355" s="160"/>
      <c r="IO355" s="160"/>
      <c r="IP355" s="160"/>
      <c r="IQ355" s="160"/>
      <c r="IR355" s="160"/>
      <c r="IS355" s="160"/>
    </row>
    <row r="356" spans="1:253" s="157" customFormat="1" ht="13.5" customHeight="1">
      <c r="A356" s="138">
        <v>2200150</v>
      </c>
      <c r="B356" s="173" t="s">
        <v>46</v>
      </c>
      <c r="C356" s="174">
        <f>VLOOKUP(A356,'[7]一般公共预算'!$A$6:$C$384,3,FALSE)</f>
        <v>1135.63</v>
      </c>
      <c r="D356" s="174">
        <v>1078.62</v>
      </c>
      <c r="E356" s="174">
        <f t="shared" si="18"/>
        <v>105.29</v>
      </c>
      <c r="G356" s="191">
        <v>2200150</v>
      </c>
      <c r="H356" s="191" t="s">
        <v>598</v>
      </c>
      <c r="I356" s="191">
        <v>1135.6334</v>
      </c>
      <c r="J356" s="158">
        <f t="shared" si="19"/>
        <v>0</v>
      </c>
      <c r="HA356" s="160"/>
      <c r="HB356" s="160"/>
      <c r="HC356" s="160"/>
      <c r="HD356" s="160"/>
      <c r="HE356" s="160"/>
      <c r="HF356" s="160"/>
      <c r="HG356" s="160"/>
      <c r="HH356" s="160"/>
      <c r="HI356" s="160"/>
      <c r="HJ356" s="160"/>
      <c r="HK356" s="160"/>
      <c r="HL356" s="160"/>
      <c r="HM356" s="160"/>
      <c r="HN356" s="160"/>
      <c r="HO356" s="160"/>
      <c r="HP356" s="160"/>
      <c r="HQ356" s="160"/>
      <c r="HR356" s="160"/>
      <c r="HS356" s="160"/>
      <c r="HT356" s="160"/>
      <c r="HU356" s="160"/>
      <c r="HV356" s="160"/>
      <c r="HW356" s="160"/>
      <c r="HX356" s="160"/>
      <c r="HY356" s="160"/>
      <c r="HZ356" s="160"/>
      <c r="IA356" s="160"/>
      <c r="IB356" s="160"/>
      <c r="IC356" s="160"/>
      <c r="ID356" s="160"/>
      <c r="IE356" s="160"/>
      <c r="IF356" s="160"/>
      <c r="IG356" s="160"/>
      <c r="IH356" s="160"/>
      <c r="II356" s="160"/>
      <c r="IJ356" s="160"/>
      <c r="IK356" s="160"/>
      <c r="IL356" s="160"/>
      <c r="IM356" s="160"/>
      <c r="IN356" s="160"/>
      <c r="IO356" s="160"/>
      <c r="IP356" s="160"/>
      <c r="IQ356" s="160"/>
      <c r="IR356" s="160"/>
      <c r="IS356" s="160"/>
    </row>
    <row r="357" spans="1:253" s="157" customFormat="1" ht="13.5" customHeight="1">
      <c r="A357" s="171">
        <v>224</v>
      </c>
      <c r="B357" s="172" t="s">
        <v>317</v>
      </c>
      <c r="C357" s="169">
        <f>VLOOKUP(A357,'[7]一般公共预算'!$A$6:$C$384,3,FALSE)</f>
        <v>11030.21</v>
      </c>
      <c r="D357" s="169">
        <v>8357.8</v>
      </c>
      <c r="E357" s="169">
        <f t="shared" si="18"/>
        <v>131.98</v>
      </c>
      <c r="G357" s="191">
        <v>224</v>
      </c>
      <c r="H357" s="191" t="s">
        <v>317</v>
      </c>
      <c r="I357" s="191">
        <v>10880.2102</v>
      </c>
      <c r="J357" s="158">
        <f t="shared" si="19"/>
        <v>0</v>
      </c>
      <c r="HA357" s="160"/>
      <c r="HB357" s="160"/>
      <c r="HC357" s="160"/>
      <c r="HD357" s="160"/>
      <c r="HE357" s="160"/>
      <c r="HF357" s="160"/>
      <c r="HG357" s="160"/>
      <c r="HH357" s="160"/>
      <c r="HI357" s="160"/>
      <c r="HJ357" s="160"/>
      <c r="HK357" s="160"/>
      <c r="HL357" s="160"/>
      <c r="HM357" s="160"/>
      <c r="HN357" s="160"/>
      <c r="HO357" s="160"/>
      <c r="HP357" s="160"/>
      <c r="HQ357" s="160"/>
      <c r="HR357" s="160"/>
      <c r="HS357" s="160"/>
      <c r="HT357" s="160"/>
      <c r="HU357" s="160"/>
      <c r="HV357" s="160"/>
      <c r="HW357" s="160"/>
      <c r="HX357" s="160"/>
      <c r="HY357" s="160"/>
      <c r="HZ357" s="160"/>
      <c r="IA357" s="160"/>
      <c r="IB357" s="160"/>
      <c r="IC357" s="160"/>
      <c r="ID357" s="160"/>
      <c r="IE357" s="160"/>
      <c r="IF357" s="160"/>
      <c r="IG357" s="160"/>
      <c r="IH357" s="160"/>
      <c r="II357" s="160"/>
      <c r="IJ357" s="160"/>
      <c r="IK357" s="160"/>
      <c r="IL357" s="160"/>
      <c r="IM357" s="160"/>
      <c r="IN357" s="160"/>
      <c r="IO357" s="160"/>
      <c r="IP357" s="160"/>
      <c r="IQ357" s="160"/>
      <c r="IR357" s="160"/>
      <c r="IS357" s="160"/>
    </row>
    <row r="358" spans="1:253" s="157" customFormat="1" ht="13.5" customHeight="1">
      <c r="A358" s="138">
        <v>22401</v>
      </c>
      <c r="B358" s="173" t="s">
        <v>318</v>
      </c>
      <c r="C358" s="174">
        <f>VLOOKUP(A358,'[7]一般公共预算'!$A$6:$C$384,3,FALSE)</f>
        <v>7985.86</v>
      </c>
      <c r="D358" s="174">
        <v>5278.21</v>
      </c>
      <c r="E358" s="174">
        <f t="shared" si="18"/>
        <v>151.3</v>
      </c>
      <c r="G358" s="191">
        <v>22401</v>
      </c>
      <c r="H358" s="191" t="s">
        <v>838</v>
      </c>
      <c r="I358" s="191">
        <v>7835.8602</v>
      </c>
      <c r="J358" s="158">
        <f t="shared" si="19"/>
        <v>0</v>
      </c>
      <c r="HA358" s="160"/>
      <c r="HB358" s="160"/>
      <c r="HC358" s="160"/>
      <c r="HD358" s="160"/>
      <c r="HE358" s="160"/>
      <c r="HF358" s="160"/>
      <c r="HG358" s="160"/>
      <c r="HH358" s="160"/>
      <c r="HI358" s="160"/>
      <c r="HJ358" s="160"/>
      <c r="HK358" s="160"/>
      <c r="HL358" s="160"/>
      <c r="HM358" s="160"/>
      <c r="HN358" s="160"/>
      <c r="HO358" s="160"/>
      <c r="HP358" s="160"/>
      <c r="HQ358" s="160"/>
      <c r="HR358" s="160"/>
      <c r="HS358" s="160"/>
      <c r="HT358" s="160"/>
      <c r="HU358" s="160"/>
      <c r="HV358" s="160"/>
      <c r="HW358" s="160"/>
      <c r="HX358" s="160"/>
      <c r="HY358" s="160"/>
      <c r="HZ358" s="160"/>
      <c r="IA358" s="160"/>
      <c r="IB358" s="160"/>
      <c r="IC358" s="160"/>
      <c r="ID358" s="160"/>
      <c r="IE358" s="160"/>
      <c r="IF358" s="160"/>
      <c r="IG358" s="160"/>
      <c r="IH358" s="160"/>
      <c r="II358" s="160"/>
      <c r="IJ358" s="160"/>
      <c r="IK358" s="160"/>
      <c r="IL358" s="160"/>
      <c r="IM358" s="160"/>
      <c r="IN358" s="160"/>
      <c r="IO358" s="160"/>
      <c r="IP358" s="160"/>
      <c r="IQ358" s="160"/>
      <c r="IR358" s="160"/>
      <c r="IS358" s="160"/>
    </row>
    <row r="359" spans="1:253" s="157" customFormat="1" ht="13.5" customHeight="1">
      <c r="A359" s="138">
        <v>2240101</v>
      </c>
      <c r="B359" s="173" t="s">
        <v>39</v>
      </c>
      <c r="C359" s="174">
        <f>VLOOKUP(A359,'[7]一般公共预算'!$A$6:$C$384,3,FALSE)</f>
        <v>1318.99</v>
      </c>
      <c r="D359" s="174">
        <v>1258.66</v>
      </c>
      <c r="E359" s="174">
        <f t="shared" si="18"/>
        <v>104.79</v>
      </c>
      <c r="G359" s="191">
        <v>2240101</v>
      </c>
      <c r="H359" s="191" t="s">
        <v>591</v>
      </c>
      <c r="I359" s="191">
        <v>1318.9909</v>
      </c>
      <c r="J359" s="158">
        <f t="shared" si="19"/>
        <v>0</v>
      </c>
      <c r="HA359" s="160"/>
      <c r="HB359" s="160"/>
      <c r="HC359" s="160"/>
      <c r="HD359" s="160"/>
      <c r="HE359" s="160"/>
      <c r="HF359" s="160"/>
      <c r="HG359" s="160"/>
      <c r="HH359" s="160"/>
      <c r="HI359" s="160"/>
      <c r="HJ359" s="160"/>
      <c r="HK359" s="160"/>
      <c r="HL359" s="160"/>
      <c r="HM359" s="160"/>
      <c r="HN359" s="160"/>
      <c r="HO359" s="160"/>
      <c r="HP359" s="160"/>
      <c r="HQ359" s="160"/>
      <c r="HR359" s="160"/>
      <c r="HS359" s="160"/>
      <c r="HT359" s="160"/>
      <c r="HU359" s="160"/>
      <c r="HV359" s="160"/>
      <c r="HW359" s="160"/>
      <c r="HX359" s="160"/>
      <c r="HY359" s="160"/>
      <c r="HZ359" s="160"/>
      <c r="IA359" s="160"/>
      <c r="IB359" s="160"/>
      <c r="IC359" s="160"/>
      <c r="ID359" s="160"/>
      <c r="IE359" s="160"/>
      <c r="IF359" s="160"/>
      <c r="IG359" s="160"/>
      <c r="IH359" s="160"/>
      <c r="II359" s="160"/>
      <c r="IJ359" s="160"/>
      <c r="IK359" s="160"/>
      <c r="IL359" s="160"/>
      <c r="IM359" s="160"/>
      <c r="IN359" s="160"/>
      <c r="IO359" s="160"/>
      <c r="IP359" s="160"/>
      <c r="IQ359" s="160"/>
      <c r="IR359" s="160"/>
      <c r="IS359" s="160"/>
    </row>
    <row r="360" spans="1:253" s="157" customFormat="1" ht="13.5" customHeight="1">
      <c r="A360" s="138">
        <v>2240106</v>
      </c>
      <c r="B360" s="173" t="s">
        <v>319</v>
      </c>
      <c r="C360" s="174">
        <f>VLOOKUP(A360,'[7]一般公共预算'!$A$6:$C$384,3,FALSE)</f>
        <v>6529.52</v>
      </c>
      <c r="D360" s="174">
        <v>3914.12</v>
      </c>
      <c r="E360" s="174">
        <f t="shared" si="18"/>
        <v>166.82</v>
      </c>
      <c r="G360" s="191">
        <v>2240106</v>
      </c>
      <c r="H360" s="191" t="s">
        <v>839</v>
      </c>
      <c r="I360" s="191">
        <v>6379.523</v>
      </c>
      <c r="J360" s="158">
        <f t="shared" si="19"/>
        <v>0</v>
      </c>
      <c r="HA360" s="160"/>
      <c r="HB360" s="160"/>
      <c r="HC360" s="160"/>
      <c r="HD360" s="160"/>
      <c r="HE360" s="160"/>
      <c r="HF360" s="160"/>
      <c r="HG360" s="160"/>
      <c r="HH360" s="160"/>
      <c r="HI360" s="160"/>
      <c r="HJ360" s="160"/>
      <c r="HK360" s="160"/>
      <c r="HL360" s="160"/>
      <c r="HM360" s="160"/>
      <c r="HN360" s="160"/>
      <c r="HO360" s="160"/>
      <c r="HP360" s="160"/>
      <c r="HQ360" s="160"/>
      <c r="HR360" s="160"/>
      <c r="HS360" s="160"/>
      <c r="HT360" s="160"/>
      <c r="HU360" s="160"/>
      <c r="HV360" s="160"/>
      <c r="HW360" s="160"/>
      <c r="HX360" s="160"/>
      <c r="HY360" s="160"/>
      <c r="HZ360" s="160"/>
      <c r="IA360" s="160"/>
      <c r="IB360" s="160"/>
      <c r="IC360" s="160"/>
      <c r="ID360" s="160"/>
      <c r="IE360" s="160"/>
      <c r="IF360" s="160"/>
      <c r="IG360" s="160"/>
      <c r="IH360" s="160"/>
      <c r="II360" s="160"/>
      <c r="IJ360" s="160"/>
      <c r="IK360" s="160"/>
      <c r="IL360" s="160"/>
      <c r="IM360" s="160"/>
      <c r="IN360" s="160"/>
      <c r="IO360" s="160"/>
      <c r="IP360" s="160"/>
      <c r="IQ360" s="160"/>
      <c r="IR360" s="160"/>
      <c r="IS360" s="160"/>
    </row>
    <row r="361" spans="1:253" s="157" customFormat="1" ht="13.5" customHeight="1">
      <c r="A361" s="138">
        <v>2240150</v>
      </c>
      <c r="B361" s="173" t="s">
        <v>46</v>
      </c>
      <c r="C361" s="174">
        <f>VLOOKUP(A361,'[7]一般公共预算'!$A$6:$C$384,3,FALSE)</f>
        <v>91.75</v>
      </c>
      <c r="D361" s="174">
        <v>60.89</v>
      </c>
      <c r="E361" s="174">
        <f t="shared" si="18"/>
        <v>150.68</v>
      </c>
      <c r="G361" s="191">
        <v>2240150</v>
      </c>
      <c r="H361" s="191" t="s">
        <v>598</v>
      </c>
      <c r="I361" s="191">
        <v>91.7463</v>
      </c>
      <c r="J361" s="158">
        <f t="shared" si="19"/>
        <v>0</v>
      </c>
      <c r="HA361" s="160"/>
      <c r="HB361" s="160"/>
      <c r="HC361" s="160"/>
      <c r="HD361" s="160"/>
      <c r="HE361" s="160"/>
      <c r="HF361" s="160"/>
      <c r="HG361" s="160"/>
      <c r="HH361" s="160"/>
      <c r="HI361" s="160"/>
      <c r="HJ361" s="160"/>
      <c r="HK361" s="160"/>
      <c r="HL361" s="160"/>
      <c r="HM361" s="160"/>
      <c r="HN361" s="160"/>
      <c r="HO361" s="160"/>
      <c r="HP361" s="160"/>
      <c r="HQ361" s="160"/>
      <c r="HR361" s="160"/>
      <c r="HS361" s="160"/>
      <c r="HT361" s="160"/>
      <c r="HU361" s="160"/>
      <c r="HV361" s="160"/>
      <c r="HW361" s="160"/>
      <c r="HX361" s="160"/>
      <c r="HY361" s="160"/>
      <c r="HZ361" s="160"/>
      <c r="IA361" s="160"/>
      <c r="IB361" s="160"/>
      <c r="IC361" s="160"/>
      <c r="ID361" s="160"/>
      <c r="IE361" s="160"/>
      <c r="IF361" s="160"/>
      <c r="IG361" s="160"/>
      <c r="IH361" s="160"/>
      <c r="II361" s="160"/>
      <c r="IJ361" s="160"/>
      <c r="IK361" s="160"/>
      <c r="IL361" s="160"/>
      <c r="IM361" s="160"/>
      <c r="IN361" s="160"/>
      <c r="IO361" s="160"/>
      <c r="IP361" s="160"/>
      <c r="IQ361" s="160"/>
      <c r="IR361" s="160"/>
      <c r="IS361" s="160"/>
    </row>
    <row r="362" spans="1:10" s="105" customFormat="1" ht="13.5" customHeight="1">
      <c r="A362" s="138">
        <v>2240199</v>
      </c>
      <c r="B362" s="173" t="s">
        <v>320</v>
      </c>
      <c r="C362" s="174">
        <f>VLOOKUP(A362,'[7]一般公共预算'!$A$6:$C$384,3,FALSE)</f>
        <v>45.6</v>
      </c>
      <c r="D362" s="174">
        <v>44.54</v>
      </c>
      <c r="E362" s="174">
        <f t="shared" si="18"/>
        <v>102.38</v>
      </c>
      <c r="G362" s="191">
        <v>2240199</v>
      </c>
      <c r="H362" s="191" t="s">
        <v>840</v>
      </c>
      <c r="I362" s="191">
        <v>45.6</v>
      </c>
      <c r="J362" s="158">
        <f t="shared" si="19"/>
        <v>0</v>
      </c>
    </row>
    <row r="363" spans="1:253" s="157" customFormat="1" ht="13.5" customHeight="1">
      <c r="A363" s="138">
        <v>22402</v>
      </c>
      <c r="B363" s="173" t="s">
        <v>841</v>
      </c>
      <c r="C363" s="174">
        <f>VLOOKUP(A363,'[7]一般公共预算'!$A$6:$C$384,3,FALSE)</f>
        <v>2994.35</v>
      </c>
      <c r="D363" s="174">
        <v>2993.8</v>
      </c>
      <c r="E363" s="174">
        <f t="shared" si="18"/>
        <v>100.02</v>
      </c>
      <c r="G363" s="191">
        <v>22402</v>
      </c>
      <c r="H363" s="191" t="s">
        <v>842</v>
      </c>
      <c r="I363" s="191">
        <v>2994.35</v>
      </c>
      <c r="J363" s="158">
        <f t="shared" si="19"/>
        <v>0</v>
      </c>
      <c r="HA363" s="160"/>
      <c r="HB363" s="160"/>
      <c r="HC363" s="160"/>
      <c r="HD363" s="160"/>
      <c r="HE363" s="160"/>
      <c r="HF363" s="160"/>
      <c r="HG363" s="160"/>
      <c r="HH363" s="160"/>
      <c r="HI363" s="160"/>
      <c r="HJ363" s="160"/>
      <c r="HK363" s="160"/>
      <c r="HL363" s="160"/>
      <c r="HM363" s="160"/>
      <c r="HN363" s="160"/>
      <c r="HO363" s="160"/>
      <c r="HP363" s="160"/>
      <c r="HQ363" s="160"/>
      <c r="HR363" s="160"/>
      <c r="HS363" s="160"/>
      <c r="HT363" s="160"/>
      <c r="HU363" s="160"/>
      <c r="HV363" s="160"/>
      <c r="HW363" s="160"/>
      <c r="HX363" s="160"/>
      <c r="HY363" s="160"/>
      <c r="HZ363" s="160"/>
      <c r="IA363" s="160"/>
      <c r="IB363" s="160"/>
      <c r="IC363" s="160"/>
      <c r="ID363" s="160"/>
      <c r="IE363" s="160"/>
      <c r="IF363" s="160"/>
      <c r="IG363" s="160"/>
      <c r="IH363" s="160"/>
      <c r="II363" s="160"/>
      <c r="IJ363" s="160"/>
      <c r="IK363" s="160"/>
      <c r="IL363" s="160"/>
      <c r="IM363" s="160"/>
      <c r="IN363" s="160"/>
      <c r="IO363" s="160"/>
      <c r="IP363" s="160"/>
      <c r="IQ363" s="160"/>
      <c r="IR363" s="160"/>
      <c r="IS363" s="160"/>
    </row>
    <row r="364" spans="1:253" s="157" customFormat="1" ht="13.5" customHeight="1">
      <c r="A364" s="138">
        <v>2240299</v>
      </c>
      <c r="B364" s="173" t="s">
        <v>843</v>
      </c>
      <c r="C364" s="174">
        <f>VLOOKUP(A364,'[7]一般公共预算'!$A$6:$C$384,3,FALSE)</f>
        <v>2994.35</v>
      </c>
      <c r="D364" s="174">
        <v>2993.8</v>
      </c>
      <c r="E364" s="174">
        <f t="shared" si="18"/>
        <v>100.02</v>
      </c>
      <c r="G364" s="191">
        <v>2240299</v>
      </c>
      <c r="H364" s="191" t="s">
        <v>844</v>
      </c>
      <c r="I364" s="191">
        <v>2994.35</v>
      </c>
      <c r="J364" s="158">
        <f t="shared" si="19"/>
        <v>0</v>
      </c>
      <c r="HA364" s="160"/>
      <c r="HB364" s="160"/>
      <c r="HC364" s="160"/>
      <c r="HD364" s="160"/>
      <c r="HE364" s="160"/>
      <c r="HF364" s="160"/>
      <c r="HG364" s="160"/>
      <c r="HH364" s="160"/>
      <c r="HI364" s="160"/>
      <c r="HJ364" s="160"/>
      <c r="HK364" s="160"/>
      <c r="HL364" s="160"/>
      <c r="HM364" s="160"/>
      <c r="HN364" s="160"/>
      <c r="HO364" s="160"/>
      <c r="HP364" s="160"/>
      <c r="HQ364" s="160"/>
      <c r="HR364" s="160"/>
      <c r="HS364" s="160"/>
      <c r="HT364" s="160"/>
      <c r="HU364" s="160"/>
      <c r="HV364" s="160"/>
      <c r="HW364" s="160"/>
      <c r="HX364" s="160"/>
      <c r="HY364" s="160"/>
      <c r="HZ364" s="160"/>
      <c r="IA364" s="160"/>
      <c r="IB364" s="160"/>
      <c r="IC364" s="160"/>
      <c r="ID364" s="160"/>
      <c r="IE364" s="160"/>
      <c r="IF364" s="160"/>
      <c r="IG364" s="160"/>
      <c r="IH364" s="160"/>
      <c r="II364" s="160"/>
      <c r="IJ364" s="160"/>
      <c r="IK364" s="160"/>
      <c r="IL364" s="160"/>
      <c r="IM364" s="160"/>
      <c r="IN364" s="160"/>
      <c r="IO364" s="160"/>
      <c r="IP364" s="160"/>
      <c r="IQ364" s="160"/>
      <c r="IR364" s="160"/>
      <c r="IS364" s="160"/>
    </row>
    <row r="365" spans="1:253" s="157" customFormat="1" ht="15" customHeight="1">
      <c r="A365" s="138">
        <v>22406</v>
      </c>
      <c r="B365" s="173" t="s">
        <v>323</v>
      </c>
      <c r="C365" s="174">
        <f>VLOOKUP(A365,'[7]一般公共预算'!$A$6:$C$384,3,FALSE)</f>
        <v>50</v>
      </c>
      <c r="D365" s="174">
        <v>85.8</v>
      </c>
      <c r="E365" s="174">
        <f t="shared" si="18"/>
        <v>58.28</v>
      </c>
      <c r="G365" s="191">
        <v>22406</v>
      </c>
      <c r="H365" s="191" t="s">
        <v>845</v>
      </c>
      <c r="I365" s="191">
        <v>50</v>
      </c>
      <c r="J365" s="158">
        <f t="shared" si="19"/>
        <v>0</v>
      </c>
      <c r="HA365" s="160"/>
      <c r="HB365" s="160"/>
      <c r="HC365" s="160"/>
      <c r="HD365" s="160"/>
      <c r="HE365" s="160"/>
      <c r="HF365" s="160"/>
      <c r="HG365" s="160"/>
      <c r="HH365" s="160"/>
      <c r="HI365" s="160"/>
      <c r="HJ365" s="160"/>
      <c r="HK365" s="160"/>
      <c r="HL365" s="160"/>
      <c r="HM365" s="160"/>
      <c r="HN365" s="160"/>
      <c r="HO365" s="160"/>
      <c r="HP365" s="160"/>
      <c r="HQ365" s="160"/>
      <c r="HR365" s="160"/>
      <c r="HS365" s="160"/>
      <c r="HT365" s="160"/>
      <c r="HU365" s="160"/>
      <c r="HV365" s="160"/>
      <c r="HW365" s="160"/>
      <c r="HX365" s="160"/>
      <c r="HY365" s="160"/>
      <c r="HZ365" s="160"/>
      <c r="IA365" s="160"/>
      <c r="IB365" s="160"/>
      <c r="IC365" s="160"/>
      <c r="ID365" s="160"/>
      <c r="IE365" s="160"/>
      <c r="IF365" s="160"/>
      <c r="IG365" s="160"/>
      <c r="IH365" s="160"/>
      <c r="II365" s="160"/>
      <c r="IJ365" s="160"/>
      <c r="IK365" s="160"/>
      <c r="IL365" s="160"/>
      <c r="IM365" s="160"/>
      <c r="IN365" s="160"/>
      <c r="IO365" s="160"/>
      <c r="IP365" s="160"/>
      <c r="IQ365" s="160"/>
      <c r="IR365" s="160"/>
      <c r="IS365" s="160"/>
    </row>
    <row r="366" spans="1:253" s="157" customFormat="1" ht="13.5" customHeight="1">
      <c r="A366" s="138">
        <v>2240601</v>
      </c>
      <c r="B366" s="173" t="s">
        <v>324</v>
      </c>
      <c r="C366" s="174">
        <f>VLOOKUP(A366,'[7]一般公共预算'!$A$6:$C$384,3,FALSE)</f>
        <v>50</v>
      </c>
      <c r="D366" s="174">
        <v>85.8</v>
      </c>
      <c r="E366" s="174">
        <f t="shared" si="18"/>
        <v>58.28</v>
      </c>
      <c r="G366" s="191">
        <v>2240601</v>
      </c>
      <c r="H366" s="191" t="s">
        <v>846</v>
      </c>
      <c r="I366" s="191">
        <v>50</v>
      </c>
      <c r="J366" s="158">
        <f t="shared" si="19"/>
        <v>0</v>
      </c>
      <c r="HA366" s="160"/>
      <c r="HB366" s="160"/>
      <c r="HC366" s="160"/>
      <c r="HD366" s="160"/>
      <c r="HE366" s="160"/>
      <c r="HF366" s="160"/>
      <c r="HG366" s="160"/>
      <c r="HH366" s="160"/>
      <c r="HI366" s="160"/>
      <c r="HJ366" s="160"/>
      <c r="HK366" s="160"/>
      <c r="HL366" s="160"/>
      <c r="HM366" s="160"/>
      <c r="HN366" s="160"/>
      <c r="HO366" s="160"/>
      <c r="HP366" s="160"/>
      <c r="HQ366" s="160"/>
      <c r="HR366" s="160"/>
      <c r="HS366" s="160"/>
      <c r="HT366" s="160"/>
      <c r="HU366" s="160"/>
      <c r="HV366" s="160"/>
      <c r="HW366" s="160"/>
      <c r="HX366" s="160"/>
      <c r="HY366" s="160"/>
      <c r="HZ366" s="160"/>
      <c r="IA366" s="160"/>
      <c r="IB366" s="160"/>
      <c r="IC366" s="160"/>
      <c r="ID366" s="160"/>
      <c r="IE366" s="160"/>
      <c r="IF366" s="160"/>
      <c r="IG366" s="160"/>
      <c r="IH366" s="160"/>
      <c r="II366" s="160"/>
      <c r="IJ366" s="160"/>
      <c r="IK366" s="160"/>
      <c r="IL366" s="160"/>
      <c r="IM366" s="160"/>
      <c r="IN366" s="160"/>
      <c r="IO366" s="160"/>
      <c r="IP366" s="160"/>
      <c r="IQ366" s="160"/>
      <c r="IR366" s="160"/>
      <c r="IS366" s="160"/>
    </row>
    <row r="367" spans="1:253" s="157" customFormat="1" ht="13.5" customHeight="1">
      <c r="A367" s="171">
        <v>232</v>
      </c>
      <c r="B367" s="172" t="s">
        <v>329</v>
      </c>
      <c r="C367" s="169">
        <f>VLOOKUP(A367,'[7]一般公共预算'!$A$6:$C$384,3,FALSE)</f>
        <v>11000</v>
      </c>
      <c r="D367" s="169">
        <v>7313</v>
      </c>
      <c r="E367" s="169">
        <f t="shared" si="18"/>
        <v>150.42</v>
      </c>
      <c r="G367" s="191">
        <v>232</v>
      </c>
      <c r="H367" s="191" t="s">
        <v>329</v>
      </c>
      <c r="I367" s="191">
        <v>11000</v>
      </c>
      <c r="J367" s="158">
        <f t="shared" si="19"/>
        <v>0</v>
      </c>
      <c r="HA367" s="160"/>
      <c r="HB367" s="160"/>
      <c r="HC367" s="160"/>
      <c r="HD367" s="160"/>
      <c r="HE367" s="160"/>
      <c r="HF367" s="160"/>
      <c r="HG367" s="160"/>
      <c r="HH367" s="160"/>
      <c r="HI367" s="160"/>
      <c r="HJ367" s="160"/>
      <c r="HK367" s="160"/>
      <c r="HL367" s="160"/>
      <c r="HM367" s="160"/>
      <c r="HN367" s="160"/>
      <c r="HO367" s="160"/>
      <c r="HP367" s="160"/>
      <c r="HQ367" s="160"/>
      <c r="HR367" s="160"/>
      <c r="HS367" s="160"/>
      <c r="HT367" s="160"/>
      <c r="HU367" s="160"/>
      <c r="HV367" s="160"/>
      <c r="HW367" s="160"/>
      <c r="HX367" s="160"/>
      <c r="HY367" s="160"/>
      <c r="HZ367" s="160"/>
      <c r="IA367" s="160"/>
      <c r="IB367" s="160"/>
      <c r="IC367" s="160"/>
      <c r="ID367" s="160"/>
      <c r="IE367" s="160"/>
      <c r="IF367" s="160"/>
      <c r="IG367" s="160"/>
      <c r="IH367" s="160"/>
      <c r="II367" s="160"/>
      <c r="IJ367" s="160"/>
      <c r="IK367" s="160"/>
      <c r="IL367" s="160"/>
      <c r="IM367" s="160"/>
      <c r="IN367" s="160"/>
      <c r="IO367" s="160"/>
      <c r="IP367" s="160"/>
      <c r="IQ367" s="160"/>
      <c r="IR367" s="160"/>
      <c r="IS367" s="160"/>
    </row>
    <row r="368" spans="1:208" s="159" customFormat="1" ht="13.5" customHeight="1">
      <c r="A368" s="138">
        <v>23203</v>
      </c>
      <c r="B368" s="173" t="s">
        <v>330</v>
      </c>
      <c r="C368" s="174">
        <f>VLOOKUP(A368,'[7]一般公共预算'!$A$6:$C$384,3,FALSE)</f>
        <v>11000</v>
      </c>
      <c r="D368" s="174">
        <v>7313</v>
      </c>
      <c r="E368" s="174">
        <f t="shared" si="18"/>
        <v>150.42</v>
      </c>
      <c r="F368" s="158"/>
      <c r="G368" s="191">
        <v>23203</v>
      </c>
      <c r="H368" s="191" t="s">
        <v>847</v>
      </c>
      <c r="I368" s="191">
        <v>11000</v>
      </c>
      <c r="J368" s="158">
        <f t="shared" si="19"/>
        <v>0</v>
      </c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/>
      <c r="AP368" s="158"/>
      <c r="AQ368" s="158"/>
      <c r="AR368" s="158"/>
      <c r="AS368" s="158"/>
      <c r="AT368" s="158"/>
      <c r="AU368" s="158"/>
      <c r="AV368" s="158"/>
      <c r="AW368" s="158"/>
      <c r="AX368" s="158"/>
      <c r="AY368" s="158"/>
      <c r="AZ368" s="158"/>
      <c r="BA368" s="158"/>
      <c r="BB368" s="158"/>
      <c r="BC368" s="158"/>
      <c r="BD368" s="158"/>
      <c r="BE368" s="158"/>
      <c r="BF368" s="158"/>
      <c r="BG368" s="158"/>
      <c r="BH368" s="158"/>
      <c r="BI368" s="158"/>
      <c r="BJ368" s="158"/>
      <c r="BK368" s="158"/>
      <c r="BL368" s="158"/>
      <c r="BM368" s="158"/>
      <c r="BN368" s="158"/>
      <c r="BO368" s="158"/>
      <c r="BP368" s="158"/>
      <c r="BQ368" s="158"/>
      <c r="BR368" s="158"/>
      <c r="BS368" s="158"/>
      <c r="BT368" s="158"/>
      <c r="BU368" s="158"/>
      <c r="BV368" s="158"/>
      <c r="BW368" s="158"/>
      <c r="BX368" s="158"/>
      <c r="BY368" s="158"/>
      <c r="BZ368" s="158"/>
      <c r="CA368" s="158"/>
      <c r="CB368" s="158"/>
      <c r="CC368" s="158"/>
      <c r="CD368" s="158"/>
      <c r="CE368" s="158"/>
      <c r="CF368" s="158"/>
      <c r="CG368" s="158"/>
      <c r="CH368" s="158"/>
      <c r="CI368" s="158"/>
      <c r="CJ368" s="158"/>
      <c r="CK368" s="158"/>
      <c r="CL368" s="158"/>
      <c r="CM368" s="158"/>
      <c r="CN368" s="158"/>
      <c r="CO368" s="158"/>
      <c r="CP368" s="158"/>
      <c r="CQ368" s="158"/>
      <c r="CR368" s="158"/>
      <c r="CS368" s="158"/>
      <c r="CT368" s="158"/>
      <c r="CU368" s="158"/>
      <c r="CV368" s="158"/>
      <c r="CW368" s="158"/>
      <c r="CX368" s="158"/>
      <c r="CY368" s="158"/>
      <c r="CZ368" s="158"/>
      <c r="DA368" s="158"/>
      <c r="DB368" s="158"/>
      <c r="DC368" s="158"/>
      <c r="DD368" s="158"/>
      <c r="DE368" s="158"/>
      <c r="DF368" s="158"/>
      <c r="DG368" s="158"/>
      <c r="DH368" s="158"/>
      <c r="DI368" s="158"/>
      <c r="DJ368" s="158"/>
      <c r="DK368" s="158"/>
      <c r="DL368" s="158"/>
      <c r="DM368" s="158"/>
      <c r="DN368" s="158"/>
      <c r="DO368" s="158"/>
      <c r="DP368" s="158"/>
      <c r="DQ368" s="158"/>
      <c r="DR368" s="158"/>
      <c r="DS368" s="158"/>
      <c r="DT368" s="158"/>
      <c r="DU368" s="158"/>
      <c r="DV368" s="158"/>
      <c r="DW368" s="158"/>
      <c r="DX368" s="158"/>
      <c r="DY368" s="158"/>
      <c r="DZ368" s="158"/>
      <c r="EA368" s="158"/>
      <c r="EB368" s="158"/>
      <c r="EC368" s="158"/>
      <c r="ED368" s="158"/>
      <c r="EE368" s="158"/>
      <c r="EF368" s="158"/>
      <c r="EG368" s="158"/>
      <c r="EH368" s="158"/>
      <c r="EI368" s="158"/>
      <c r="EJ368" s="158"/>
      <c r="EK368" s="158"/>
      <c r="EL368" s="158"/>
      <c r="EM368" s="158"/>
      <c r="EN368" s="158"/>
      <c r="EO368" s="158"/>
      <c r="EP368" s="158"/>
      <c r="EQ368" s="158"/>
      <c r="ER368" s="158"/>
      <c r="ES368" s="158"/>
      <c r="ET368" s="158"/>
      <c r="EU368" s="158"/>
      <c r="EV368" s="158"/>
      <c r="EW368" s="158"/>
      <c r="EX368" s="158"/>
      <c r="EY368" s="158"/>
      <c r="EZ368" s="158"/>
      <c r="FA368" s="158"/>
      <c r="FB368" s="158"/>
      <c r="FC368" s="158"/>
      <c r="FD368" s="158"/>
      <c r="FE368" s="158"/>
      <c r="FF368" s="158"/>
      <c r="FG368" s="158"/>
      <c r="FH368" s="158"/>
      <c r="FI368" s="158"/>
      <c r="FJ368" s="158"/>
      <c r="FK368" s="158"/>
      <c r="FL368" s="158"/>
      <c r="FM368" s="158"/>
      <c r="FN368" s="158"/>
      <c r="FO368" s="158"/>
      <c r="FP368" s="158"/>
      <c r="FQ368" s="158"/>
      <c r="FR368" s="158"/>
      <c r="FS368" s="158"/>
      <c r="FT368" s="158"/>
      <c r="FU368" s="158"/>
      <c r="FV368" s="158"/>
      <c r="FW368" s="158"/>
      <c r="FX368" s="158"/>
      <c r="FY368" s="158"/>
      <c r="FZ368" s="158"/>
      <c r="GA368" s="158"/>
      <c r="GB368" s="158"/>
      <c r="GC368" s="158"/>
      <c r="GD368" s="158"/>
      <c r="GE368" s="158"/>
      <c r="GF368" s="158"/>
      <c r="GG368" s="158"/>
      <c r="GH368" s="158"/>
      <c r="GI368" s="158"/>
      <c r="GJ368" s="158"/>
      <c r="GK368" s="158"/>
      <c r="GL368" s="158"/>
      <c r="GM368" s="158"/>
      <c r="GN368" s="158"/>
      <c r="GO368" s="158"/>
      <c r="GP368" s="158"/>
      <c r="GQ368" s="158"/>
      <c r="GR368" s="158"/>
      <c r="GS368" s="158"/>
      <c r="GT368" s="158"/>
      <c r="GU368" s="158"/>
      <c r="GV368" s="158"/>
      <c r="GW368" s="158"/>
      <c r="GX368" s="158"/>
      <c r="GY368" s="158"/>
      <c r="GZ368" s="158"/>
    </row>
    <row r="369" spans="1:253" s="157" customFormat="1" ht="13.5" customHeight="1">
      <c r="A369" s="138">
        <v>2320301</v>
      </c>
      <c r="B369" s="173" t="s">
        <v>331</v>
      </c>
      <c r="C369" s="174">
        <f>VLOOKUP(A369,'[7]一般公共预算'!$A$6:$C$384,3,FALSE)</f>
        <v>11000</v>
      </c>
      <c r="D369" s="174">
        <v>7313</v>
      </c>
      <c r="E369" s="174">
        <f t="shared" si="18"/>
        <v>150.42</v>
      </c>
      <c r="G369" s="191">
        <v>2320301</v>
      </c>
      <c r="H369" s="191" t="s">
        <v>848</v>
      </c>
      <c r="I369" s="191">
        <v>11000</v>
      </c>
      <c r="J369" s="158">
        <f t="shared" si="19"/>
        <v>0</v>
      </c>
      <c r="HA369" s="160"/>
      <c r="HB369" s="160"/>
      <c r="HC369" s="160"/>
      <c r="HD369" s="160"/>
      <c r="HE369" s="160"/>
      <c r="HF369" s="160"/>
      <c r="HG369" s="160"/>
      <c r="HH369" s="160"/>
      <c r="HI369" s="160"/>
      <c r="HJ369" s="160"/>
      <c r="HK369" s="160"/>
      <c r="HL369" s="160"/>
      <c r="HM369" s="160"/>
      <c r="HN369" s="160"/>
      <c r="HO369" s="160"/>
      <c r="HP369" s="160"/>
      <c r="HQ369" s="160"/>
      <c r="HR369" s="160"/>
      <c r="HS369" s="160"/>
      <c r="HT369" s="160"/>
      <c r="HU369" s="160"/>
      <c r="HV369" s="160"/>
      <c r="HW369" s="160"/>
      <c r="HX369" s="160"/>
      <c r="HY369" s="160"/>
      <c r="HZ369" s="160"/>
      <c r="IA369" s="160"/>
      <c r="IB369" s="160"/>
      <c r="IC369" s="160"/>
      <c r="ID369" s="160"/>
      <c r="IE369" s="160"/>
      <c r="IF369" s="160"/>
      <c r="IG369" s="160"/>
      <c r="IH369" s="160"/>
      <c r="II369" s="160"/>
      <c r="IJ369" s="160"/>
      <c r="IK369" s="160"/>
      <c r="IL369" s="160"/>
      <c r="IM369" s="160"/>
      <c r="IN369" s="160"/>
      <c r="IO369" s="160"/>
      <c r="IP369" s="160"/>
      <c r="IQ369" s="160"/>
      <c r="IR369" s="160"/>
      <c r="IS369" s="160"/>
    </row>
    <row r="370" spans="1:253" s="157" customFormat="1" ht="13.5" customHeight="1">
      <c r="A370" s="171">
        <v>233</v>
      </c>
      <c r="B370" s="172" t="s">
        <v>332</v>
      </c>
      <c r="C370" s="169">
        <f>VLOOKUP(A370,'[7]一般公共预算'!$A$6:$C$384,3,FALSE)</f>
        <v>200</v>
      </c>
      <c r="D370" s="169">
        <v>129.01</v>
      </c>
      <c r="E370" s="169">
        <f t="shared" si="18"/>
        <v>155.03</v>
      </c>
      <c r="G370" s="191">
        <v>233</v>
      </c>
      <c r="H370" s="191" t="s">
        <v>332</v>
      </c>
      <c r="I370" s="191">
        <v>200</v>
      </c>
      <c r="J370" s="158">
        <f t="shared" si="19"/>
        <v>0</v>
      </c>
      <c r="HA370" s="160"/>
      <c r="HB370" s="160"/>
      <c r="HC370" s="160"/>
      <c r="HD370" s="160"/>
      <c r="HE370" s="160"/>
      <c r="HF370" s="160"/>
      <c r="HG370" s="160"/>
      <c r="HH370" s="160"/>
      <c r="HI370" s="160"/>
      <c r="HJ370" s="160"/>
      <c r="HK370" s="160"/>
      <c r="HL370" s="160"/>
      <c r="HM370" s="160"/>
      <c r="HN370" s="160"/>
      <c r="HO370" s="160"/>
      <c r="HP370" s="160"/>
      <c r="HQ370" s="160"/>
      <c r="HR370" s="160"/>
      <c r="HS370" s="160"/>
      <c r="HT370" s="160"/>
      <c r="HU370" s="160"/>
      <c r="HV370" s="160"/>
      <c r="HW370" s="160"/>
      <c r="HX370" s="160"/>
      <c r="HY370" s="160"/>
      <c r="HZ370" s="160"/>
      <c r="IA370" s="160"/>
      <c r="IB370" s="160"/>
      <c r="IC370" s="160"/>
      <c r="ID370" s="160"/>
      <c r="IE370" s="160"/>
      <c r="IF370" s="160"/>
      <c r="IG370" s="160"/>
      <c r="IH370" s="160"/>
      <c r="II370" s="160"/>
      <c r="IJ370" s="160"/>
      <c r="IK370" s="160"/>
      <c r="IL370" s="160"/>
      <c r="IM370" s="160"/>
      <c r="IN370" s="160"/>
      <c r="IO370" s="160"/>
      <c r="IP370" s="160"/>
      <c r="IQ370" s="160"/>
      <c r="IR370" s="160"/>
      <c r="IS370" s="160"/>
    </row>
    <row r="371" spans="1:208" s="159" customFormat="1" ht="13.5" customHeight="1">
      <c r="A371" s="138">
        <v>23303</v>
      </c>
      <c r="B371" s="173" t="s">
        <v>333</v>
      </c>
      <c r="C371" s="174">
        <f>VLOOKUP(A371,'[7]一般公共预算'!$A$6:$C$384,3,FALSE)</f>
        <v>200</v>
      </c>
      <c r="D371" s="174">
        <v>129.01</v>
      </c>
      <c r="E371" s="174">
        <f t="shared" si="18"/>
        <v>155.03</v>
      </c>
      <c r="F371" s="158"/>
      <c r="G371" s="191">
        <v>23303</v>
      </c>
      <c r="H371" s="191" t="s">
        <v>849</v>
      </c>
      <c r="I371" s="191">
        <v>200</v>
      </c>
      <c r="J371" s="158">
        <f t="shared" si="19"/>
        <v>0</v>
      </c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S371" s="158"/>
      <c r="AT371" s="158"/>
      <c r="AU371" s="158"/>
      <c r="AV371" s="158"/>
      <c r="AW371" s="158"/>
      <c r="AX371" s="158"/>
      <c r="AY371" s="158"/>
      <c r="AZ371" s="158"/>
      <c r="BA371" s="158"/>
      <c r="BB371" s="158"/>
      <c r="BC371" s="158"/>
      <c r="BD371" s="158"/>
      <c r="BE371" s="158"/>
      <c r="BF371" s="158"/>
      <c r="BG371" s="158"/>
      <c r="BH371" s="158"/>
      <c r="BI371" s="158"/>
      <c r="BJ371" s="158"/>
      <c r="BK371" s="158"/>
      <c r="BL371" s="158"/>
      <c r="BM371" s="158"/>
      <c r="BN371" s="158"/>
      <c r="BO371" s="158"/>
      <c r="BP371" s="158"/>
      <c r="BQ371" s="158"/>
      <c r="BR371" s="158"/>
      <c r="BS371" s="158"/>
      <c r="BT371" s="158"/>
      <c r="BU371" s="158"/>
      <c r="BV371" s="158"/>
      <c r="BW371" s="158"/>
      <c r="BX371" s="158"/>
      <c r="BY371" s="158"/>
      <c r="BZ371" s="158"/>
      <c r="CA371" s="158"/>
      <c r="CB371" s="158"/>
      <c r="CC371" s="158"/>
      <c r="CD371" s="158"/>
      <c r="CE371" s="158"/>
      <c r="CF371" s="158"/>
      <c r="CG371" s="158"/>
      <c r="CH371" s="158"/>
      <c r="CI371" s="158"/>
      <c r="CJ371" s="158"/>
      <c r="CK371" s="158"/>
      <c r="CL371" s="158"/>
      <c r="CM371" s="158"/>
      <c r="CN371" s="158"/>
      <c r="CO371" s="158"/>
      <c r="CP371" s="158"/>
      <c r="CQ371" s="158"/>
      <c r="CR371" s="158"/>
      <c r="CS371" s="158"/>
      <c r="CT371" s="158"/>
      <c r="CU371" s="158"/>
      <c r="CV371" s="158"/>
      <c r="CW371" s="158"/>
      <c r="CX371" s="158"/>
      <c r="CY371" s="158"/>
      <c r="CZ371" s="158"/>
      <c r="DA371" s="158"/>
      <c r="DB371" s="158"/>
      <c r="DC371" s="158"/>
      <c r="DD371" s="158"/>
      <c r="DE371" s="158"/>
      <c r="DF371" s="158"/>
      <c r="DG371" s="158"/>
      <c r="DH371" s="158"/>
      <c r="DI371" s="158"/>
      <c r="DJ371" s="158"/>
      <c r="DK371" s="158"/>
      <c r="DL371" s="158"/>
      <c r="DM371" s="158"/>
      <c r="DN371" s="158"/>
      <c r="DO371" s="158"/>
      <c r="DP371" s="158"/>
      <c r="DQ371" s="158"/>
      <c r="DR371" s="158"/>
      <c r="DS371" s="158"/>
      <c r="DT371" s="158"/>
      <c r="DU371" s="158"/>
      <c r="DV371" s="158"/>
      <c r="DW371" s="158"/>
      <c r="DX371" s="158"/>
      <c r="DY371" s="158"/>
      <c r="DZ371" s="158"/>
      <c r="EA371" s="158"/>
      <c r="EB371" s="158"/>
      <c r="EC371" s="158"/>
      <c r="ED371" s="158"/>
      <c r="EE371" s="158"/>
      <c r="EF371" s="158"/>
      <c r="EG371" s="158"/>
      <c r="EH371" s="158"/>
      <c r="EI371" s="158"/>
      <c r="EJ371" s="158"/>
      <c r="EK371" s="158"/>
      <c r="EL371" s="158"/>
      <c r="EM371" s="158"/>
      <c r="EN371" s="158"/>
      <c r="EO371" s="158"/>
      <c r="EP371" s="158"/>
      <c r="EQ371" s="158"/>
      <c r="ER371" s="158"/>
      <c r="ES371" s="158"/>
      <c r="ET371" s="158"/>
      <c r="EU371" s="158"/>
      <c r="EV371" s="158"/>
      <c r="EW371" s="158"/>
      <c r="EX371" s="158"/>
      <c r="EY371" s="158"/>
      <c r="EZ371" s="158"/>
      <c r="FA371" s="158"/>
      <c r="FB371" s="158"/>
      <c r="FC371" s="158"/>
      <c r="FD371" s="158"/>
      <c r="FE371" s="158"/>
      <c r="FF371" s="158"/>
      <c r="FG371" s="158"/>
      <c r="FH371" s="158"/>
      <c r="FI371" s="158"/>
      <c r="FJ371" s="158"/>
      <c r="FK371" s="158"/>
      <c r="FL371" s="158"/>
      <c r="FM371" s="158"/>
      <c r="FN371" s="158"/>
      <c r="FO371" s="158"/>
      <c r="FP371" s="158"/>
      <c r="FQ371" s="158"/>
      <c r="FR371" s="158"/>
      <c r="FS371" s="158"/>
      <c r="FT371" s="158"/>
      <c r="FU371" s="158"/>
      <c r="FV371" s="158"/>
      <c r="FW371" s="158"/>
      <c r="FX371" s="158"/>
      <c r="FY371" s="158"/>
      <c r="FZ371" s="158"/>
      <c r="GA371" s="158"/>
      <c r="GB371" s="158"/>
      <c r="GC371" s="158"/>
      <c r="GD371" s="158"/>
      <c r="GE371" s="158"/>
      <c r="GF371" s="158"/>
      <c r="GG371" s="158"/>
      <c r="GH371" s="158"/>
      <c r="GI371" s="158"/>
      <c r="GJ371" s="158"/>
      <c r="GK371" s="158"/>
      <c r="GL371" s="158"/>
      <c r="GM371" s="158"/>
      <c r="GN371" s="158"/>
      <c r="GO371" s="158"/>
      <c r="GP371" s="158"/>
      <c r="GQ371" s="158"/>
      <c r="GR371" s="158"/>
      <c r="GS371" s="158"/>
      <c r="GT371" s="158"/>
      <c r="GU371" s="158"/>
      <c r="GV371" s="158"/>
      <c r="GW371" s="158"/>
      <c r="GX371" s="158"/>
      <c r="GY371" s="158"/>
      <c r="GZ371" s="158"/>
    </row>
    <row r="372" spans="1:253" s="157" customFormat="1" ht="12" customHeight="1">
      <c r="A372" s="138"/>
      <c r="B372" s="125" t="s">
        <v>334</v>
      </c>
      <c r="C372" s="169"/>
      <c r="D372" s="169">
        <v>150000</v>
      </c>
      <c r="E372" s="174">
        <f t="shared" si="18"/>
        <v>0</v>
      </c>
      <c r="J372" s="158"/>
      <c r="HA372" s="160"/>
      <c r="HB372" s="160"/>
      <c r="HC372" s="160"/>
      <c r="HD372" s="160"/>
      <c r="HE372" s="160"/>
      <c r="HF372" s="160"/>
      <c r="HG372" s="160"/>
      <c r="HH372" s="160"/>
      <c r="HI372" s="160"/>
      <c r="HJ372" s="160"/>
      <c r="HK372" s="160"/>
      <c r="HL372" s="160"/>
      <c r="HM372" s="160"/>
      <c r="HN372" s="160"/>
      <c r="HO372" s="160"/>
      <c r="HP372" s="160"/>
      <c r="HQ372" s="160"/>
      <c r="HR372" s="160"/>
      <c r="HS372" s="160"/>
      <c r="HT372" s="160"/>
      <c r="HU372" s="160"/>
      <c r="HV372" s="160"/>
      <c r="HW372" s="160"/>
      <c r="HX372" s="160"/>
      <c r="HY372" s="160"/>
      <c r="HZ372" s="160"/>
      <c r="IA372" s="160"/>
      <c r="IB372" s="160"/>
      <c r="IC372" s="160"/>
      <c r="ID372" s="160"/>
      <c r="IE372" s="160"/>
      <c r="IF372" s="160"/>
      <c r="IG372" s="160"/>
      <c r="IH372" s="160"/>
      <c r="II372" s="160"/>
      <c r="IJ372" s="160"/>
      <c r="IK372" s="160"/>
      <c r="IL372" s="160"/>
      <c r="IM372" s="160"/>
      <c r="IN372" s="160"/>
      <c r="IO372" s="160"/>
      <c r="IP372" s="160"/>
      <c r="IQ372" s="160"/>
      <c r="IR372" s="160"/>
      <c r="IS372" s="160"/>
    </row>
    <row r="373" spans="1:253" s="157" customFormat="1" ht="13.5" customHeight="1">
      <c r="A373" s="171">
        <v>205</v>
      </c>
      <c r="B373" s="172" t="s">
        <v>100</v>
      </c>
      <c r="C373" s="169"/>
      <c r="D373" s="169">
        <v>150000</v>
      </c>
      <c r="E373" s="169">
        <f t="shared" si="18"/>
        <v>0</v>
      </c>
      <c r="HA373" s="160"/>
      <c r="HB373" s="160"/>
      <c r="HC373" s="160"/>
      <c r="HD373" s="160"/>
      <c r="HE373" s="160"/>
      <c r="HF373" s="160"/>
      <c r="HG373" s="160"/>
      <c r="HH373" s="160"/>
      <c r="HI373" s="160"/>
      <c r="HJ373" s="160"/>
      <c r="HK373" s="160"/>
      <c r="HL373" s="160"/>
      <c r="HM373" s="160"/>
      <c r="HN373" s="160"/>
      <c r="HO373" s="160"/>
      <c r="HP373" s="160"/>
      <c r="HQ373" s="160"/>
      <c r="HR373" s="160"/>
      <c r="HS373" s="160"/>
      <c r="HT373" s="160"/>
      <c r="HU373" s="160"/>
      <c r="HV373" s="160"/>
      <c r="HW373" s="160"/>
      <c r="HX373" s="160"/>
      <c r="HY373" s="160"/>
      <c r="HZ373" s="160"/>
      <c r="IA373" s="160"/>
      <c r="IB373" s="160"/>
      <c r="IC373" s="160"/>
      <c r="ID373" s="160"/>
      <c r="IE373" s="160"/>
      <c r="IF373" s="160"/>
      <c r="IG373" s="160"/>
      <c r="IH373" s="160"/>
      <c r="II373" s="160"/>
      <c r="IJ373" s="160"/>
      <c r="IK373" s="160"/>
      <c r="IL373" s="160"/>
      <c r="IM373" s="160"/>
      <c r="IN373" s="160"/>
      <c r="IO373" s="160"/>
      <c r="IP373" s="160"/>
      <c r="IQ373" s="160"/>
      <c r="IR373" s="160"/>
      <c r="IS373" s="160"/>
    </row>
    <row r="374" spans="1:208" s="159" customFormat="1" ht="13.5" customHeight="1">
      <c r="A374" s="138">
        <v>20502</v>
      </c>
      <c r="B374" s="173" t="s">
        <v>102</v>
      </c>
      <c r="C374" s="174"/>
      <c r="D374" s="174">
        <v>150000</v>
      </c>
      <c r="E374" s="174">
        <f t="shared" si="18"/>
        <v>0</v>
      </c>
      <c r="F374" s="158"/>
      <c r="G374" s="157"/>
      <c r="H374" s="157"/>
      <c r="I374" s="157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8"/>
      <c r="AS374" s="158"/>
      <c r="AT374" s="158"/>
      <c r="AU374" s="158"/>
      <c r="AV374" s="158"/>
      <c r="AW374" s="158"/>
      <c r="AX374" s="158"/>
      <c r="AY374" s="158"/>
      <c r="AZ374" s="158"/>
      <c r="BA374" s="158"/>
      <c r="BB374" s="158"/>
      <c r="BC374" s="158"/>
      <c r="BD374" s="158"/>
      <c r="BE374" s="158"/>
      <c r="BF374" s="158"/>
      <c r="BG374" s="158"/>
      <c r="BH374" s="158"/>
      <c r="BI374" s="158"/>
      <c r="BJ374" s="158"/>
      <c r="BK374" s="158"/>
      <c r="BL374" s="158"/>
      <c r="BM374" s="158"/>
      <c r="BN374" s="158"/>
      <c r="BO374" s="158"/>
      <c r="BP374" s="158"/>
      <c r="BQ374" s="158"/>
      <c r="BR374" s="158"/>
      <c r="BS374" s="158"/>
      <c r="BT374" s="158"/>
      <c r="BU374" s="158"/>
      <c r="BV374" s="158"/>
      <c r="BW374" s="158"/>
      <c r="BX374" s="158"/>
      <c r="BY374" s="158"/>
      <c r="BZ374" s="158"/>
      <c r="CA374" s="158"/>
      <c r="CB374" s="158"/>
      <c r="CC374" s="158"/>
      <c r="CD374" s="158"/>
      <c r="CE374" s="158"/>
      <c r="CF374" s="158"/>
      <c r="CG374" s="158"/>
      <c r="CH374" s="158"/>
      <c r="CI374" s="158"/>
      <c r="CJ374" s="158"/>
      <c r="CK374" s="158"/>
      <c r="CL374" s="158"/>
      <c r="CM374" s="158"/>
      <c r="CN374" s="158"/>
      <c r="CO374" s="158"/>
      <c r="CP374" s="158"/>
      <c r="CQ374" s="158"/>
      <c r="CR374" s="158"/>
      <c r="CS374" s="158"/>
      <c r="CT374" s="158"/>
      <c r="CU374" s="158"/>
      <c r="CV374" s="158"/>
      <c r="CW374" s="158"/>
      <c r="CX374" s="158"/>
      <c r="CY374" s="158"/>
      <c r="CZ374" s="158"/>
      <c r="DA374" s="158"/>
      <c r="DB374" s="158"/>
      <c r="DC374" s="158"/>
      <c r="DD374" s="158"/>
      <c r="DE374" s="158"/>
      <c r="DF374" s="158"/>
      <c r="DG374" s="158"/>
      <c r="DH374" s="158"/>
      <c r="DI374" s="158"/>
      <c r="DJ374" s="158"/>
      <c r="DK374" s="158"/>
      <c r="DL374" s="158"/>
      <c r="DM374" s="158"/>
      <c r="DN374" s="158"/>
      <c r="DO374" s="158"/>
      <c r="DP374" s="158"/>
      <c r="DQ374" s="158"/>
      <c r="DR374" s="158"/>
      <c r="DS374" s="158"/>
      <c r="DT374" s="158"/>
      <c r="DU374" s="158"/>
      <c r="DV374" s="158"/>
      <c r="DW374" s="158"/>
      <c r="DX374" s="158"/>
      <c r="DY374" s="158"/>
      <c r="DZ374" s="158"/>
      <c r="EA374" s="158"/>
      <c r="EB374" s="158"/>
      <c r="EC374" s="158"/>
      <c r="ED374" s="158"/>
      <c r="EE374" s="158"/>
      <c r="EF374" s="158"/>
      <c r="EG374" s="158"/>
      <c r="EH374" s="158"/>
      <c r="EI374" s="158"/>
      <c r="EJ374" s="158"/>
      <c r="EK374" s="158"/>
      <c r="EL374" s="158"/>
      <c r="EM374" s="158"/>
      <c r="EN374" s="158"/>
      <c r="EO374" s="158"/>
      <c r="EP374" s="158"/>
      <c r="EQ374" s="158"/>
      <c r="ER374" s="158"/>
      <c r="ES374" s="158"/>
      <c r="ET374" s="158"/>
      <c r="EU374" s="158"/>
      <c r="EV374" s="158"/>
      <c r="EW374" s="158"/>
      <c r="EX374" s="158"/>
      <c r="EY374" s="158"/>
      <c r="EZ374" s="158"/>
      <c r="FA374" s="158"/>
      <c r="FB374" s="158"/>
      <c r="FC374" s="158"/>
      <c r="FD374" s="158"/>
      <c r="FE374" s="158"/>
      <c r="FF374" s="158"/>
      <c r="FG374" s="158"/>
      <c r="FH374" s="158"/>
      <c r="FI374" s="158"/>
      <c r="FJ374" s="158"/>
      <c r="FK374" s="158"/>
      <c r="FL374" s="158"/>
      <c r="FM374" s="158"/>
      <c r="FN374" s="158"/>
      <c r="FO374" s="158"/>
      <c r="FP374" s="158"/>
      <c r="FQ374" s="158"/>
      <c r="FR374" s="158"/>
      <c r="FS374" s="158"/>
      <c r="FT374" s="158"/>
      <c r="FU374" s="158"/>
      <c r="FV374" s="158"/>
      <c r="FW374" s="158"/>
      <c r="FX374" s="158"/>
      <c r="FY374" s="158"/>
      <c r="FZ374" s="158"/>
      <c r="GA374" s="158"/>
      <c r="GB374" s="158"/>
      <c r="GC374" s="158"/>
      <c r="GD374" s="158"/>
      <c r="GE374" s="158"/>
      <c r="GF374" s="158"/>
      <c r="GG374" s="158"/>
      <c r="GH374" s="158"/>
      <c r="GI374" s="158"/>
      <c r="GJ374" s="158"/>
      <c r="GK374" s="158"/>
      <c r="GL374" s="158"/>
      <c r="GM374" s="158"/>
      <c r="GN374" s="158"/>
      <c r="GO374" s="158"/>
      <c r="GP374" s="158"/>
      <c r="GQ374" s="158"/>
      <c r="GR374" s="158"/>
      <c r="GS374" s="158"/>
      <c r="GT374" s="158"/>
      <c r="GU374" s="158"/>
      <c r="GV374" s="158"/>
      <c r="GW374" s="158"/>
      <c r="GX374" s="158"/>
      <c r="GY374" s="158"/>
      <c r="GZ374" s="158"/>
    </row>
    <row r="375" spans="1:253" s="157" customFormat="1" ht="13.5" customHeight="1">
      <c r="A375" s="138">
        <v>2050205</v>
      </c>
      <c r="B375" s="173" t="s">
        <v>335</v>
      </c>
      <c r="C375" s="174"/>
      <c r="D375" s="174">
        <v>150000</v>
      </c>
      <c r="E375" s="174">
        <f t="shared" si="18"/>
        <v>0</v>
      </c>
      <c r="HA375" s="160"/>
      <c r="HB375" s="160"/>
      <c r="HC375" s="160"/>
      <c r="HD375" s="160"/>
      <c r="HE375" s="160"/>
      <c r="HF375" s="160"/>
      <c r="HG375" s="160"/>
      <c r="HH375" s="160"/>
      <c r="HI375" s="160"/>
      <c r="HJ375" s="160"/>
      <c r="HK375" s="160"/>
      <c r="HL375" s="160"/>
      <c r="HM375" s="160"/>
      <c r="HN375" s="160"/>
      <c r="HO375" s="160"/>
      <c r="HP375" s="160"/>
      <c r="HQ375" s="160"/>
      <c r="HR375" s="160"/>
      <c r="HS375" s="160"/>
      <c r="HT375" s="160"/>
      <c r="HU375" s="160"/>
      <c r="HV375" s="160"/>
      <c r="HW375" s="160"/>
      <c r="HX375" s="160"/>
      <c r="HY375" s="160"/>
      <c r="HZ375" s="160"/>
      <c r="IA375" s="160"/>
      <c r="IB375" s="160"/>
      <c r="IC375" s="160"/>
      <c r="ID375" s="160"/>
      <c r="IE375" s="160"/>
      <c r="IF375" s="160"/>
      <c r="IG375" s="160"/>
      <c r="IH375" s="160"/>
      <c r="II375" s="160"/>
      <c r="IJ375" s="160"/>
      <c r="IK375" s="160"/>
      <c r="IL375" s="160"/>
      <c r="IM375" s="160"/>
      <c r="IN375" s="160"/>
      <c r="IO375" s="160"/>
      <c r="IP375" s="160"/>
      <c r="IQ375" s="160"/>
      <c r="IR375" s="160"/>
      <c r="IS375" s="160"/>
    </row>
    <row r="376" spans="1:253" s="157" customFormat="1" ht="13.5" customHeight="1">
      <c r="A376" s="138"/>
      <c r="B376" s="173"/>
      <c r="C376" s="174"/>
      <c r="D376" s="174"/>
      <c r="E376" s="174">
        <f t="shared" si="18"/>
      </c>
      <c r="HA376" s="160"/>
      <c r="HB376" s="160"/>
      <c r="HC376" s="160"/>
      <c r="HD376" s="160"/>
      <c r="HE376" s="160"/>
      <c r="HF376" s="160"/>
      <c r="HG376" s="160"/>
      <c r="HH376" s="160"/>
      <c r="HI376" s="160"/>
      <c r="HJ376" s="160"/>
      <c r="HK376" s="160"/>
      <c r="HL376" s="160"/>
      <c r="HM376" s="160"/>
      <c r="HN376" s="160"/>
      <c r="HO376" s="160"/>
      <c r="HP376" s="160"/>
      <c r="HQ376" s="160"/>
      <c r="HR376" s="160"/>
      <c r="HS376" s="160"/>
      <c r="HT376" s="160"/>
      <c r="HU376" s="160"/>
      <c r="HV376" s="160"/>
      <c r="HW376" s="160"/>
      <c r="HX376" s="160"/>
      <c r="HY376" s="160"/>
      <c r="HZ376" s="160"/>
      <c r="IA376" s="160"/>
      <c r="IB376" s="160"/>
      <c r="IC376" s="160"/>
      <c r="ID376" s="160"/>
      <c r="IE376" s="160"/>
      <c r="IF376" s="160"/>
      <c r="IG376" s="160"/>
      <c r="IH376" s="160"/>
      <c r="II376" s="160"/>
      <c r="IJ376" s="160"/>
      <c r="IK376" s="160"/>
      <c r="IL376" s="160"/>
      <c r="IM376" s="160"/>
      <c r="IN376" s="160"/>
      <c r="IO376" s="160"/>
      <c r="IP376" s="160"/>
      <c r="IQ376" s="160"/>
      <c r="IR376" s="160"/>
      <c r="IS376" s="160"/>
    </row>
    <row r="377" spans="1:253" s="157" customFormat="1" ht="13.5" customHeight="1">
      <c r="A377" s="180" t="s">
        <v>338</v>
      </c>
      <c r="B377" s="181"/>
      <c r="C377" s="169">
        <f>'22区本级 '!C360</f>
        <v>240092.76</v>
      </c>
      <c r="D377" s="169">
        <f>'21全区 '!E395</f>
        <v>221394.99</v>
      </c>
      <c r="E377" s="169">
        <f t="shared" si="18"/>
        <v>108.45</v>
      </c>
      <c r="HA377" s="160"/>
      <c r="HB377" s="160"/>
      <c r="HC377" s="160"/>
      <c r="HD377" s="160"/>
      <c r="HE377" s="160"/>
      <c r="HF377" s="160"/>
      <c r="HG377" s="160"/>
      <c r="HH377" s="160"/>
      <c r="HI377" s="160"/>
      <c r="HJ377" s="160"/>
      <c r="HK377" s="160"/>
      <c r="HL377" s="160"/>
      <c r="HM377" s="160"/>
      <c r="HN377" s="160"/>
      <c r="HO377" s="160"/>
      <c r="HP377" s="160"/>
      <c r="HQ377" s="160"/>
      <c r="HR377" s="160"/>
      <c r="HS377" s="160"/>
      <c r="HT377" s="160"/>
      <c r="HU377" s="160"/>
      <c r="HV377" s="160"/>
      <c r="HW377" s="160"/>
      <c r="HX377" s="160"/>
      <c r="HY377" s="160"/>
      <c r="HZ377" s="160"/>
      <c r="IA377" s="160"/>
      <c r="IB377" s="160"/>
      <c r="IC377" s="160"/>
      <c r="ID377" s="160"/>
      <c r="IE377" s="160"/>
      <c r="IF377" s="160"/>
      <c r="IG377" s="160"/>
      <c r="IH377" s="160"/>
      <c r="II377" s="160"/>
      <c r="IJ377" s="160"/>
      <c r="IK377" s="160"/>
      <c r="IL377" s="160"/>
      <c r="IM377" s="160"/>
      <c r="IN377" s="160"/>
      <c r="IO377" s="160"/>
      <c r="IP377" s="160"/>
      <c r="IQ377" s="160"/>
      <c r="IR377" s="160"/>
      <c r="IS377" s="160"/>
    </row>
    <row r="378" spans="1:5" ht="54.75" customHeight="1">
      <c r="A378" s="139"/>
      <c r="B378" s="140"/>
      <c r="C378" s="140"/>
      <c r="D378" s="140"/>
      <c r="E378" s="140"/>
    </row>
  </sheetData>
  <sheetProtection/>
  <mergeCells count="7">
    <mergeCell ref="A3:B3"/>
    <mergeCell ref="C4:E4"/>
    <mergeCell ref="A377:B377"/>
    <mergeCell ref="A378:E378"/>
    <mergeCell ref="A4:A5"/>
    <mergeCell ref="B4:B5"/>
    <mergeCell ref="A1:E2"/>
  </mergeCells>
  <printOptions/>
  <pageMargins left="0.7513888888888889" right="0.7513888888888889" top="0.3145833333333333" bottom="0.5506944444444445" header="0.275" footer="0.5"/>
  <pageSetup fitToHeight="0" fitToWidth="1" horizontalDpi="600" verticalDpi="6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1"/>
  <sheetViews>
    <sheetView showZeros="0" zoomScaleSheetLayoutView="100" workbookViewId="0" topLeftCell="A103">
      <selection activeCell="J107" sqref="J107"/>
    </sheetView>
  </sheetViews>
  <sheetFormatPr defaultColWidth="7.75390625" defaultRowHeight="18.75" customHeight="1"/>
  <cols>
    <col min="1" max="1" width="9.00390625" style="161" customWidth="1"/>
    <col min="2" max="2" width="35.375" style="108" customWidth="1"/>
    <col min="3" max="4" width="13.75390625" style="162" customWidth="1"/>
    <col min="5" max="5" width="13.375" style="162" customWidth="1"/>
    <col min="6" max="6" width="7.75390625" style="157" customWidth="1"/>
    <col min="7" max="8" width="9.625" style="157" bestFit="1" customWidth="1"/>
    <col min="9" max="189" width="7.75390625" style="157" customWidth="1"/>
    <col min="190" max="241" width="7.75390625" style="160" customWidth="1"/>
  </cols>
  <sheetData>
    <row r="1" spans="1:245" s="157" customFormat="1" ht="39" customHeight="1">
      <c r="A1" s="111" t="s">
        <v>850</v>
      </c>
      <c r="B1" s="111"/>
      <c r="C1" s="111"/>
      <c r="D1" s="111"/>
      <c r="E1" s="111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/>
      <c r="II1"/>
      <c r="IJ1"/>
      <c r="IK1"/>
    </row>
    <row r="2" spans="1:245" s="157" customFormat="1" ht="25.5" customHeight="1">
      <c r="A2" s="113"/>
      <c r="B2" s="113"/>
      <c r="C2" s="163"/>
      <c r="D2" s="163"/>
      <c r="E2" s="164" t="s">
        <v>1</v>
      </c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/>
      <c r="II2"/>
      <c r="IJ2"/>
      <c r="IK2"/>
    </row>
    <row r="3" spans="1:245" s="157" customFormat="1" ht="13.5">
      <c r="A3" s="117" t="s">
        <v>28</v>
      </c>
      <c r="B3" s="117" t="s">
        <v>29</v>
      </c>
      <c r="C3" s="165" t="s">
        <v>342</v>
      </c>
      <c r="D3" s="117"/>
      <c r="E3" s="166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/>
      <c r="II3"/>
      <c r="IJ3"/>
      <c r="IK3"/>
    </row>
    <row r="4" spans="1:245" s="157" customFormat="1" ht="13.5">
      <c r="A4" s="167"/>
      <c r="B4" s="117"/>
      <c r="C4" s="121" t="s">
        <v>589</v>
      </c>
      <c r="D4" s="25" t="s">
        <v>482</v>
      </c>
      <c r="E4" s="122" t="s">
        <v>343</v>
      </c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/>
      <c r="II4"/>
      <c r="IJ4"/>
      <c r="IK4"/>
    </row>
    <row r="5" spans="1:245" s="157" customFormat="1" ht="13.5" customHeight="1">
      <c r="A5" s="167"/>
      <c r="B5" s="168" t="s">
        <v>35</v>
      </c>
      <c r="C5" s="169">
        <f>C6+C360+C356</f>
        <v>1060518.15</v>
      </c>
      <c r="D5" s="169">
        <f>D6+D360+D356</f>
        <v>1078139.96</v>
      </c>
      <c r="E5" s="169">
        <f aca="true" t="shared" si="0" ref="E5:E68">IF(D5=0,"",C5/D5*100)</f>
        <v>98.37</v>
      </c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/>
      <c r="II5"/>
      <c r="IJ5"/>
      <c r="IK5"/>
    </row>
    <row r="6" spans="1:5" s="158" customFormat="1" ht="13.5" customHeight="1">
      <c r="A6" s="170"/>
      <c r="B6" s="125" t="s">
        <v>36</v>
      </c>
      <c r="C6" s="169">
        <f>'[8]一般公共预算'!$C$6</f>
        <v>820425.39</v>
      </c>
      <c r="D6" s="169">
        <v>708132.97</v>
      </c>
      <c r="E6" s="169">
        <f t="shared" si="0"/>
        <v>115.86</v>
      </c>
    </row>
    <row r="7" spans="1:5" s="158" customFormat="1" ht="13.5" customHeight="1">
      <c r="A7" s="171">
        <v>201</v>
      </c>
      <c r="B7" s="172" t="s">
        <v>37</v>
      </c>
      <c r="C7" s="169">
        <f>VLOOKUP(A7,'[8]一般公共预算'!$A$6:$C$369,3,FALSE)</f>
        <v>54613.59</v>
      </c>
      <c r="D7" s="169">
        <v>50566.99</v>
      </c>
      <c r="E7" s="169">
        <f t="shared" si="0"/>
        <v>108</v>
      </c>
    </row>
    <row r="8" spans="1:245" s="157" customFormat="1" ht="13.5" customHeight="1">
      <c r="A8" s="138">
        <v>20101</v>
      </c>
      <c r="B8" s="173" t="s">
        <v>38</v>
      </c>
      <c r="C8" s="174">
        <f>VLOOKUP(A8,'[8]一般公共预算'!$A$6:$C$369,3,FALSE)</f>
        <v>1764.25</v>
      </c>
      <c r="D8" s="174">
        <v>1637.84</v>
      </c>
      <c r="E8" s="174">
        <f t="shared" si="0"/>
        <v>107.72</v>
      </c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/>
      <c r="II8"/>
      <c r="IJ8"/>
      <c r="IK8"/>
    </row>
    <row r="9" spans="1:245" s="157" customFormat="1" ht="13.5" customHeight="1">
      <c r="A9" s="138">
        <v>2010101</v>
      </c>
      <c r="B9" s="173" t="s">
        <v>39</v>
      </c>
      <c r="C9" s="174">
        <f>VLOOKUP(A9,'[8]一般公共预算'!$A$6:$C$369,3,FALSE)</f>
        <v>1340.02</v>
      </c>
      <c r="D9" s="174">
        <v>1209.93</v>
      </c>
      <c r="E9" s="174">
        <f t="shared" si="0"/>
        <v>110.75</v>
      </c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/>
      <c r="II9"/>
      <c r="IJ9"/>
      <c r="IK9"/>
    </row>
    <row r="10" spans="1:245" s="157" customFormat="1" ht="13.5" customHeight="1">
      <c r="A10" s="138">
        <v>2010102</v>
      </c>
      <c r="B10" s="173" t="s">
        <v>40</v>
      </c>
      <c r="C10" s="174">
        <f>VLOOKUP(A10,'[8]一般公共预算'!$A$6:$C$369,3,FALSE)</f>
        <v>26</v>
      </c>
      <c r="D10" s="174">
        <v>20.38</v>
      </c>
      <c r="E10" s="174">
        <f t="shared" si="0"/>
        <v>127.58</v>
      </c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/>
      <c r="II10"/>
      <c r="IJ10"/>
      <c r="IK10"/>
    </row>
    <row r="11" spans="1:245" s="157" customFormat="1" ht="13.5" customHeight="1">
      <c r="A11" s="138">
        <v>2010104</v>
      </c>
      <c r="B11" s="173" t="s">
        <v>41</v>
      </c>
      <c r="C11" s="174">
        <f>VLOOKUP(A11,'[8]一般公共预算'!$A$6:$C$369,3,FALSE)</f>
        <v>192.5</v>
      </c>
      <c r="D11" s="174">
        <v>162.29</v>
      </c>
      <c r="E11" s="174">
        <f t="shared" si="0"/>
        <v>118.61</v>
      </c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/>
      <c r="II11"/>
      <c r="IJ11"/>
      <c r="IK11"/>
    </row>
    <row r="12" spans="1:245" s="157" customFormat="1" ht="13.5" customHeight="1">
      <c r="A12" s="138">
        <v>2010107</v>
      </c>
      <c r="B12" s="173" t="s">
        <v>42</v>
      </c>
      <c r="C12" s="174">
        <f>VLOOKUP(A12,'[8]一般公共预算'!$A$6:$C$369,3,FALSE)</f>
        <v>205.73</v>
      </c>
      <c r="D12" s="174">
        <v>245.24</v>
      </c>
      <c r="E12" s="174">
        <f t="shared" si="0"/>
        <v>83.89</v>
      </c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/>
      <c r="II12"/>
      <c r="IJ12"/>
      <c r="IK12"/>
    </row>
    <row r="13" spans="1:245" s="157" customFormat="1" ht="13.5" customHeight="1">
      <c r="A13" s="138">
        <v>20102</v>
      </c>
      <c r="B13" s="173" t="s">
        <v>43</v>
      </c>
      <c r="C13" s="174">
        <f>VLOOKUP(A13,'[8]一般公共预算'!$A$6:$C$369,3,FALSE)</f>
        <v>1743.58</v>
      </c>
      <c r="D13" s="174">
        <v>1390.55</v>
      </c>
      <c r="E13" s="174">
        <f t="shared" si="0"/>
        <v>125.39</v>
      </c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/>
      <c r="II13"/>
      <c r="IJ13"/>
      <c r="IK13"/>
    </row>
    <row r="14" spans="1:245" s="157" customFormat="1" ht="13.5" customHeight="1">
      <c r="A14" s="138">
        <v>2010201</v>
      </c>
      <c r="B14" s="173" t="s">
        <v>39</v>
      </c>
      <c r="C14" s="174">
        <f>VLOOKUP(A14,'[8]一般公共预算'!$A$6:$C$369,3,FALSE)</f>
        <v>1079.93</v>
      </c>
      <c r="D14" s="174">
        <v>1021.48</v>
      </c>
      <c r="E14" s="174">
        <f t="shared" si="0"/>
        <v>105.72</v>
      </c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/>
      <c r="II14"/>
      <c r="IJ14"/>
      <c r="IK14"/>
    </row>
    <row r="15" spans="1:245" s="157" customFormat="1" ht="13.5" customHeight="1">
      <c r="A15" s="138">
        <v>2010202</v>
      </c>
      <c r="B15" s="173" t="s">
        <v>40</v>
      </c>
      <c r="C15" s="174">
        <f>VLOOKUP(A15,'[8]一般公共预算'!$A$6:$C$369,3,FALSE)</f>
        <v>133.7</v>
      </c>
      <c r="D15" s="174">
        <v>69.99</v>
      </c>
      <c r="E15" s="174">
        <f t="shared" si="0"/>
        <v>191.03</v>
      </c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/>
      <c r="II15"/>
      <c r="IJ15"/>
      <c r="IK15"/>
    </row>
    <row r="16" spans="1:245" s="157" customFormat="1" ht="13.5" customHeight="1">
      <c r="A16" s="138">
        <v>2010204</v>
      </c>
      <c r="B16" s="173" t="s">
        <v>44</v>
      </c>
      <c r="C16" s="174">
        <f>VLOOKUP(A16,'[8]一般公共预算'!$A$6:$C$369,3,FALSE)</f>
        <v>192.5</v>
      </c>
      <c r="D16" s="174">
        <v>113.33</v>
      </c>
      <c r="E16" s="174">
        <f t="shared" si="0"/>
        <v>169.86</v>
      </c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/>
      <c r="II16"/>
      <c r="IJ16"/>
      <c r="IK16"/>
    </row>
    <row r="17" spans="1:245" s="157" customFormat="1" ht="13.5" customHeight="1">
      <c r="A17" s="138">
        <v>2010206</v>
      </c>
      <c r="B17" s="173" t="s">
        <v>45</v>
      </c>
      <c r="C17" s="174">
        <f>VLOOKUP(A17,'[8]一般公共预算'!$A$6:$C$369,3,FALSE)</f>
        <v>167.2</v>
      </c>
      <c r="D17" s="174">
        <v>107.02</v>
      </c>
      <c r="E17" s="174">
        <f t="shared" si="0"/>
        <v>156.23</v>
      </c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/>
      <c r="II17"/>
      <c r="IJ17"/>
      <c r="IK17"/>
    </row>
    <row r="18" spans="1:245" s="157" customFormat="1" ht="13.5" customHeight="1">
      <c r="A18" s="138">
        <v>2010250</v>
      </c>
      <c r="B18" s="173" t="s">
        <v>46</v>
      </c>
      <c r="C18" s="174">
        <f>VLOOKUP(A18,'[8]一般公共预算'!$A$6:$C$369,3,FALSE)</f>
        <v>170.26</v>
      </c>
      <c r="D18" s="174">
        <v>78.74</v>
      </c>
      <c r="E18" s="174">
        <f t="shared" si="0"/>
        <v>216.23</v>
      </c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/>
      <c r="II18"/>
      <c r="IJ18"/>
      <c r="IK18"/>
    </row>
    <row r="19" spans="1:245" s="157" customFormat="1" ht="13.5" customHeight="1">
      <c r="A19" s="138">
        <v>20103</v>
      </c>
      <c r="B19" s="173" t="s">
        <v>47</v>
      </c>
      <c r="C19" s="174">
        <f>VLOOKUP(A19,'[8]一般公共预算'!$A$6:$C$369,3,FALSE)</f>
        <v>13201.48</v>
      </c>
      <c r="D19" s="174">
        <v>12764.64</v>
      </c>
      <c r="E19" s="174">
        <f t="shared" si="0"/>
        <v>103.42</v>
      </c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/>
      <c r="II19"/>
      <c r="IJ19"/>
      <c r="IK19"/>
    </row>
    <row r="20" spans="1:245" s="157" customFormat="1" ht="13.5" customHeight="1">
      <c r="A20" s="138">
        <v>2010301</v>
      </c>
      <c r="B20" s="173" t="s">
        <v>39</v>
      </c>
      <c r="C20" s="174">
        <f>VLOOKUP(A20,'[8]一般公共预算'!$A$6:$C$369,3,FALSE)</f>
        <v>3488.66</v>
      </c>
      <c r="D20" s="174">
        <v>3358.47</v>
      </c>
      <c r="E20" s="174">
        <f t="shared" si="0"/>
        <v>103.88</v>
      </c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/>
      <c r="II20"/>
      <c r="IJ20"/>
      <c r="IK20"/>
    </row>
    <row r="21" spans="1:245" s="157" customFormat="1" ht="13.5" customHeight="1">
      <c r="A21" s="138">
        <v>2010302</v>
      </c>
      <c r="B21" s="173" t="s">
        <v>40</v>
      </c>
      <c r="C21" s="174">
        <f>VLOOKUP(A21,'[8]一般公共预算'!$A$6:$C$369,3,FALSE)</f>
        <v>2407.38</v>
      </c>
      <c r="D21" s="174">
        <v>2339.55</v>
      </c>
      <c r="E21" s="174">
        <f t="shared" si="0"/>
        <v>102.9</v>
      </c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/>
      <c r="II21"/>
      <c r="IJ21"/>
      <c r="IK21"/>
    </row>
    <row r="22" spans="1:245" s="157" customFormat="1" ht="13.5" customHeight="1">
      <c r="A22" s="138">
        <v>2010303</v>
      </c>
      <c r="B22" s="173" t="s">
        <v>48</v>
      </c>
      <c r="C22" s="174">
        <f>VLOOKUP(A22,'[8]一般公共预算'!$A$6:$C$369,3,FALSE)</f>
        <v>3691.65</v>
      </c>
      <c r="D22" s="174">
        <v>3573.06</v>
      </c>
      <c r="E22" s="174">
        <f t="shared" si="0"/>
        <v>103.32</v>
      </c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/>
      <c r="II22"/>
      <c r="IJ22"/>
      <c r="IK22"/>
    </row>
    <row r="23" spans="1:245" s="157" customFormat="1" ht="13.5" customHeight="1">
      <c r="A23" s="138">
        <v>2010350</v>
      </c>
      <c r="B23" s="173" t="s">
        <v>46</v>
      </c>
      <c r="C23" s="174">
        <f>VLOOKUP(A23,'[8]一般公共预算'!$A$6:$C$369,3,FALSE)</f>
        <v>3613.79</v>
      </c>
      <c r="D23" s="174">
        <v>3280.72</v>
      </c>
      <c r="E23" s="174">
        <f t="shared" si="0"/>
        <v>110.15</v>
      </c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/>
      <c r="II23"/>
      <c r="IJ23"/>
      <c r="IK23"/>
    </row>
    <row r="24" spans="1:245" s="157" customFormat="1" ht="13.5" customHeight="1">
      <c r="A24" s="138">
        <v>2010399</v>
      </c>
      <c r="B24" s="173" t="s">
        <v>49</v>
      </c>
      <c r="C24" s="174"/>
      <c r="D24" s="174">
        <v>212.84</v>
      </c>
      <c r="E24" s="174">
        <f t="shared" si="0"/>
        <v>0</v>
      </c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/>
      <c r="II24"/>
      <c r="IJ24"/>
      <c r="IK24"/>
    </row>
    <row r="25" spans="1:245" s="157" customFormat="1" ht="13.5" customHeight="1">
      <c r="A25" s="138">
        <v>20104</v>
      </c>
      <c r="B25" s="173" t="s">
        <v>50</v>
      </c>
      <c r="C25" s="174">
        <f>VLOOKUP(A25,'[8]一般公共预算'!$A$6:$C$369,3,FALSE)</f>
        <v>1615.13</v>
      </c>
      <c r="D25" s="174">
        <v>1745.48</v>
      </c>
      <c r="E25" s="174">
        <f t="shared" si="0"/>
        <v>92.53</v>
      </c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/>
      <c r="II25"/>
      <c r="IJ25"/>
      <c r="IK25"/>
    </row>
    <row r="26" spans="1:245" s="157" customFormat="1" ht="13.5" customHeight="1">
      <c r="A26" s="138">
        <v>2010401</v>
      </c>
      <c r="B26" s="173" t="s">
        <v>39</v>
      </c>
      <c r="C26" s="174">
        <f>VLOOKUP(A26,'[8]一般公共预算'!$A$6:$C$369,3,FALSE)</f>
        <v>686.37</v>
      </c>
      <c r="D26" s="174">
        <v>723.24</v>
      </c>
      <c r="E26" s="174">
        <f t="shared" si="0"/>
        <v>94.9</v>
      </c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/>
      <c r="II26"/>
      <c r="IJ26"/>
      <c r="IK26"/>
    </row>
    <row r="27" spans="1:245" s="157" customFormat="1" ht="13.5" customHeight="1">
      <c r="A27" s="138">
        <v>2010402</v>
      </c>
      <c r="B27" s="173" t="s">
        <v>40</v>
      </c>
      <c r="C27" s="174">
        <f>VLOOKUP(A27,'[8]一般公共预算'!$A$6:$C$369,3,FALSE)</f>
        <v>297.78</v>
      </c>
      <c r="D27" s="174">
        <v>406.67</v>
      </c>
      <c r="E27" s="174">
        <f t="shared" si="0"/>
        <v>73.22</v>
      </c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/>
      <c r="II27"/>
      <c r="IJ27"/>
      <c r="IK27"/>
    </row>
    <row r="28" spans="1:245" s="157" customFormat="1" ht="13.5" customHeight="1">
      <c r="A28" s="175">
        <v>2010450</v>
      </c>
      <c r="B28" s="176" t="s">
        <v>46</v>
      </c>
      <c r="C28" s="174">
        <f>VLOOKUP(A28,'[8]一般公共预算'!$A$6:$C$369,3,FALSE)</f>
        <v>630.98</v>
      </c>
      <c r="D28" s="174">
        <v>615.57</v>
      </c>
      <c r="E28" s="174">
        <f t="shared" si="0"/>
        <v>102.5</v>
      </c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/>
      <c r="II28"/>
      <c r="IJ28"/>
      <c r="IK28"/>
    </row>
    <row r="29" spans="1:245" s="157" customFormat="1" ht="13.5" customHeight="1">
      <c r="A29" s="177">
        <v>20105</v>
      </c>
      <c r="B29" s="173" t="s">
        <v>52</v>
      </c>
      <c r="C29" s="174">
        <f>VLOOKUP(A29,'[8]一般公共预算'!$A$6:$C$369,3,FALSE)</f>
        <v>1640.26</v>
      </c>
      <c r="D29" s="174">
        <v>1501.02</v>
      </c>
      <c r="E29" s="174">
        <f t="shared" si="0"/>
        <v>109.28</v>
      </c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/>
      <c r="II29"/>
      <c r="IJ29"/>
      <c r="IK29"/>
    </row>
    <row r="30" spans="1:245" s="157" customFormat="1" ht="13.5" customHeight="1">
      <c r="A30" s="138">
        <v>2010501</v>
      </c>
      <c r="B30" s="173" t="s">
        <v>39</v>
      </c>
      <c r="C30" s="174">
        <f>VLOOKUP(A30,'[8]一般公共预算'!$A$6:$C$369,3,FALSE)</f>
        <v>1094.93</v>
      </c>
      <c r="D30" s="174">
        <v>1044.61</v>
      </c>
      <c r="E30" s="174">
        <f t="shared" si="0"/>
        <v>104.82</v>
      </c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/>
      <c r="II30"/>
      <c r="IJ30"/>
      <c r="IK30"/>
    </row>
    <row r="31" spans="1:245" s="157" customFormat="1" ht="13.5" customHeight="1">
      <c r="A31" s="138">
        <v>2010502</v>
      </c>
      <c r="B31" s="173" t="s">
        <v>40</v>
      </c>
      <c r="C31" s="174">
        <f>VLOOKUP(A31,'[8]一般公共预算'!$A$6:$C$369,3,FALSE)</f>
        <v>6</v>
      </c>
      <c r="D31" s="174">
        <v>19.93</v>
      </c>
      <c r="E31" s="174">
        <f t="shared" si="0"/>
        <v>30.11</v>
      </c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/>
      <c r="II31"/>
      <c r="IJ31"/>
      <c r="IK31"/>
    </row>
    <row r="32" spans="1:245" s="157" customFormat="1" ht="13.5" customHeight="1">
      <c r="A32" s="138">
        <v>2010505</v>
      </c>
      <c r="B32" s="173" t="s">
        <v>53</v>
      </c>
      <c r="C32" s="174">
        <f>VLOOKUP(A32,'[8]一般公共预算'!$A$6:$C$369,3,FALSE)</f>
        <v>428.53</v>
      </c>
      <c r="D32" s="174">
        <v>353.32</v>
      </c>
      <c r="E32" s="174">
        <f t="shared" si="0"/>
        <v>121.29</v>
      </c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/>
      <c r="II32"/>
      <c r="IJ32"/>
      <c r="IK32"/>
    </row>
    <row r="33" spans="1:245" s="157" customFormat="1" ht="13.5" customHeight="1">
      <c r="A33" s="138">
        <v>2010507</v>
      </c>
      <c r="B33" s="173" t="s">
        <v>54</v>
      </c>
      <c r="C33" s="174">
        <f>VLOOKUP(A33,'[8]一般公共预算'!$A$6:$C$369,3,FALSE)</f>
        <v>15</v>
      </c>
      <c r="D33" s="174">
        <v>26.93</v>
      </c>
      <c r="E33" s="174">
        <f t="shared" si="0"/>
        <v>55.7</v>
      </c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/>
      <c r="II33"/>
      <c r="IJ33"/>
      <c r="IK33"/>
    </row>
    <row r="34" spans="1:245" s="157" customFormat="1" ht="13.5" customHeight="1">
      <c r="A34" s="138">
        <v>2010508</v>
      </c>
      <c r="B34" s="173" t="s">
        <v>55</v>
      </c>
      <c r="C34" s="174">
        <f>VLOOKUP(A34,'[8]一般公共预算'!$A$6:$C$369,3,FALSE)</f>
        <v>95.8</v>
      </c>
      <c r="D34" s="174">
        <v>56.24</v>
      </c>
      <c r="E34" s="174">
        <f t="shared" si="0"/>
        <v>170.34</v>
      </c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/>
      <c r="II34"/>
      <c r="IJ34"/>
      <c r="IK34"/>
    </row>
    <row r="35" spans="1:245" s="157" customFormat="1" ht="13.5" customHeight="1">
      <c r="A35" s="138">
        <v>20106</v>
      </c>
      <c r="B35" s="173" t="s">
        <v>57</v>
      </c>
      <c r="C35" s="174">
        <f>VLOOKUP(A35,'[8]一般公共预算'!$A$6:$C$369,3,FALSE)</f>
        <v>3168.35</v>
      </c>
      <c r="D35" s="174">
        <v>3454.09</v>
      </c>
      <c r="E35" s="174">
        <f t="shared" si="0"/>
        <v>91.73</v>
      </c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/>
      <c r="II35"/>
      <c r="IJ35"/>
      <c r="IK35"/>
    </row>
    <row r="36" spans="1:245" s="157" customFormat="1" ht="13.5" customHeight="1">
      <c r="A36" s="138">
        <v>2010601</v>
      </c>
      <c r="B36" s="173" t="s">
        <v>39</v>
      </c>
      <c r="C36" s="174">
        <f>VLOOKUP(A36,'[8]一般公共预算'!$A$6:$C$369,3,FALSE)</f>
        <v>987.85</v>
      </c>
      <c r="D36" s="174">
        <v>1048.07</v>
      </c>
      <c r="E36" s="174">
        <f t="shared" si="0"/>
        <v>94.25</v>
      </c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/>
      <c r="II36"/>
      <c r="IJ36"/>
      <c r="IK36"/>
    </row>
    <row r="37" spans="1:245" s="157" customFormat="1" ht="13.5" customHeight="1">
      <c r="A37" s="138">
        <v>2010602</v>
      </c>
      <c r="B37" s="173" t="s">
        <v>40</v>
      </c>
      <c r="C37" s="174">
        <f>VLOOKUP(A37,'[8]一般公共预算'!$A$6:$C$369,3,FALSE)</f>
        <v>21.01</v>
      </c>
      <c r="D37" s="174">
        <v>5.04</v>
      </c>
      <c r="E37" s="174">
        <f t="shared" si="0"/>
        <v>416.87</v>
      </c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/>
      <c r="II37"/>
      <c r="IJ37"/>
      <c r="IK37"/>
    </row>
    <row r="38" spans="1:245" s="157" customFormat="1" ht="13.5" customHeight="1">
      <c r="A38" s="138">
        <v>2010605</v>
      </c>
      <c r="B38" s="173" t="s">
        <v>58</v>
      </c>
      <c r="C38" s="174">
        <f>VLOOKUP(A38,'[8]一般公共预算'!$A$6:$C$369,3,FALSE)</f>
        <v>20</v>
      </c>
      <c r="D38" s="174">
        <v>20</v>
      </c>
      <c r="E38" s="174">
        <f t="shared" si="0"/>
        <v>100</v>
      </c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/>
      <c r="II38"/>
      <c r="IJ38"/>
      <c r="IK38"/>
    </row>
    <row r="39" spans="1:245" s="157" customFormat="1" ht="13.5" customHeight="1">
      <c r="A39" s="138">
        <v>2010607</v>
      </c>
      <c r="B39" s="173" t="s">
        <v>59</v>
      </c>
      <c r="C39" s="174"/>
      <c r="D39" s="174">
        <v>182.31</v>
      </c>
      <c r="E39" s="174">
        <f t="shared" si="0"/>
        <v>0</v>
      </c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/>
      <c r="II39"/>
      <c r="IJ39"/>
      <c r="IK39"/>
    </row>
    <row r="40" spans="1:245" s="157" customFormat="1" ht="13.5" customHeight="1">
      <c r="A40" s="138">
        <v>2010608</v>
      </c>
      <c r="B40" s="173" t="s">
        <v>60</v>
      </c>
      <c r="C40" s="174">
        <f>VLOOKUP(A40,'[8]一般公共预算'!$A$6:$C$369,3,FALSE)</f>
        <v>325</v>
      </c>
      <c r="D40" s="174">
        <v>445</v>
      </c>
      <c r="E40" s="174">
        <f t="shared" si="0"/>
        <v>73.03</v>
      </c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/>
      <c r="II40"/>
      <c r="IJ40"/>
      <c r="IK40"/>
    </row>
    <row r="41" spans="1:245" s="157" customFormat="1" ht="13.5" customHeight="1">
      <c r="A41" s="138">
        <v>2010650</v>
      </c>
      <c r="B41" s="173" t="s">
        <v>46</v>
      </c>
      <c r="C41" s="174">
        <f>VLOOKUP(A41,'[8]一般公共预算'!$A$6:$C$369,3,FALSE)</f>
        <v>1814.49</v>
      </c>
      <c r="D41" s="174">
        <v>1753.67</v>
      </c>
      <c r="E41" s="174">
        <f t="shared" si="0"/>
        <v>103.47</v>
      </c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/>
      <c r="II41"/>
      <c r="IJ41"/>
      <c r="IK41"/>
    </row>
    <row r="42" spans="1:245" s="157" customFormat="1" ht="13.5" customHeight="1">
      <c r="A42" s="131">
        <v>20107</v>
      </c>
      <c r="B42" s="132" t="s">
        <v>61</v>
      </c>
      <c r="C42" s="174">
        <f>VLOOKUP(A42,'[8]一般公共预算'!$A$6:$C$369,3,FALSE)</f>
        <v>4500</v>
      </c>
      <c r="D42" s="174">
        <v>4907.68</v>
      </c>
      <c r="E42" s="174">
        <f t="shared" si="0"/>
        <v>91.69</v>
      </c>
      <c r="GH42" s="160"/>
      <c r="GI42" s="160"/>
      <c r="GJ42" s="160"/>
      <c r="GK42" s="160"/>
      <c r="GL42" s="160"/>
      <c r="GM42" s="160"/>
      <c r="GN42" s="160"/>
      <c r="GO42" s="160"/>
      <c r="GP42" s="160"/>
      <c r="GQ42" s="160"/>
      <c r="GR42" s="160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  <c r="HX42" s="160"/>
      <c r="HY42" s="160"/>
      <c r="HZ42" s="160"/>
      <c r="IA42" s="160"/>
      <c r="IB42" s="160"/>
      <c r="IC42" s="160"/>
      <c r="ID42" s="160"/>
      <c r="IE42" s="160"/>
      <c r="IF42" s="160"/>
      <c r="IG42" s="160"/>
      <c r="IH42"/>
      <c r="II42"/>
      <c r="IJ42"/>
      <c r="IK42"/>
    </row>
    <row r="43" spans="1:245" s="157" customFormat="1" ht="13.5" customHeight="1">
      <c r="A43" s="131">
        <v>2010799</v>
      </c>
      <c r="B43" s="132" t="s">
        <v>63</v>
      </c>
      <c r="C43" s="174">
        <f>VLOOKUP(A43,'[8]一般公共预算'!$A$6:$C$369,3,FALSE)</f>
        <v>4500</v>
      </c>
      <c r="D43" s="174">
        <v>4907.68</v>
      </c>
      <c r="E43" s="174">
        <f t="shared" si="0"/>
        <v>91.69</v>
      </c>
      <c r="GH43" s="160"/>
      <c r="GI43" s="160"/>
      <c r="GJ43" s="160"/>
      <c r="GK43" s="160"/>
      <c r="GL43" s="160"/>
      <c r="GM43" s="160"/>
      <c r="GN43" s="160"/>
      <c r="GO43" s="160"/>
      <c r="GP43" s="160"/>
      <c r="GQ43" s="160"/>
      <c r="GR43" s="160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/>
      <c r="II43"/>
      <c r="IJ43"/>
      <c r="IK43"/>
    </row>
    <row r="44" spans="1:245" s="157" customFormat="1" ht="13.5" customHeight="1">
      <c r="A44" s="138">
        <v>20108</v>
      </c>
      <c r="B44" s="173" t="s">
        <v>64</v>
      </c>
      <c r="C44" s="174">
        <f>VLOOKUP(A44,'[8]一般公共预算'!$A$6:$C$369,3,FALSE)</f>
        <v>848.5</v>
      </c>
      <c r="D44" s="174">
        <v>1037.05</v>
      </c>
      <c r="E44" s="174">
        <f t="shared" si="0"/>
        <v>81.82</v>
      </c>
      <c r="GH44" s="160"/>
      <c r="GI44" s="160"/>
      <c r="GJ44" s="160"/>
      <c r="GK44" s="160"/>
      <c r="GL44" s="160"/>
      <c r="GM44" s="160"/>
      <c r="GN44" s="160"/>
      <c r="GO44" s="160"/>
      <c r="GP44" s="160"/>
      <c r="GQ44" s="160"/>
      <c r="GR44" s="160"/>
      <c r="GS44" s="160"/>
      <c r="GT44" s="160"/>
      <c r="GU44" s="160"/>
      <c r="GV44" s="160"/>
      <c r="GW44" s="160"/>
      <c r="GX44" s="160"/>
      <c r="GY44" s="160"/>
      <c r="GZ44" s="160"/>
      <c r="HA44" s="160"/>
      <c r="HB44" s="160"/>
      <c r="HC44" s="160"/>
      <c r="HD44" s="160"/>
      <c r="HE44" s="160"/>
      <c r="HF44" s="160"/>
      <c r="HG44" s="160"/>
      <c r="HH44" s="160"/>
      <c r="HI44" s="160"/>
      <c r="HJ44" s="160"/>
      <c r="HK44" s="160"/>
      <c r="HL44" s="160"/>
      <c r="HM44" s="160"/>
      <c r="HN44" s="160"/>
      <c r="HO44" s="160"/>
      <c r="HP44" s="160"/>
      <c r="HQ44" s="160"/>
      <c r="HR44" s="160"/>
      <c r="HS44" s="160"/>
      <c r="HT44" s="160"/>
      <c r="HU44" s="160"/>
      <c r="HV44" s="160"/>
      <c r="HW44" s="160"/>
      <c r="HX44" s="160"/>
      <c r="HY44" s="160"/>
      <c r="HZ44" s="160"/>
      <c r="IA44" s="160"/>
      <c r="IB44" s="160"/>
      <c r="IC44" s="160"/>
      <c r="ID44" s="160"/>
      <c r="IE44" s="160"/>
      <c r="IF44" s="160"/>
      <c r="IG44" s="160"/>
      <c r="IH44"/>
      <c r="II44"/>
      <c r="IJ44"/>
      <c r="IK44"/>
    </row>
    <row r="45" spans="1:245" s="157" customFormat="1" ht="13.5" customHeight="1">
      <c r="A45" s="138">
        <v>2010801</v>
      </c>
      <c r="B45" s="173" t="s">
        <v>39</v>
      </c>
      <c r="C45" s="174">
        <f>VLOOKUP(A45,'[8]一般公共预算'!$A$6:$C$369,3,FALSE)</f>
        <v>348.42</v>
      </c>
      <c r="D45" s="174">
        <v>343.13</v>
      </c>
      <c r="E45" s="174">
        <f t="shared" si="0"/>
        <v>101.54</v>
      </c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/>
      <c r="II45"/>
      <c r="IJ45"/>
      <c r="IK45"/>
    </row>
    <row r="46" spans="1:245" s="157" customFormat="1" ht="13.5" customHeight="1">
      <c r="A46" s="138">
        <v>2010804</v>
      </c>
      <c r="B46" s="173" t="s">
        <v>65</v>
      </c>
      <c r="C46" s="174">
        <f>VLOOKUP(A46,'[8]一般公共预算'!$A$6:$C$369,3,FALSE)</f>
        <v>29</v>
      </c>
      <c r="D46" s="174">
        <v>213</v>
      </c>
      <c r="E46" s="174">
        <f t="shared" si="0"/>
        <v>13.62</v>
      </c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/>
      <c r="II46"/>
      <c r="IJ46"/>
      <c r="IK46"/>
    </row>
    <row r="47" spans="1:245" s="157" customFormat="1" ht="13.5" customHeight="1">
      <c r="A47" s="138">
        <v>2010850</v>
      </c>
      <c r="B47" s="173" t="s">
        <v>46</v>
      </c>
      <c r="C47" s="174">
        <f>VLOOKUP(A47,'[8]一般公共预算'!$A$6:$C$369,3,FALSE)</f>
        <v>471.08</v>
      </c>
      <c r="D47" s="174">
        <v>480.93</v>
      </c>
      <c r="E47" s="174">
        <f t="shared" si="0"/>
        <v>97.95</v>
      </c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/>
      <c r="II47"/>
      <c r="IJ47"/>
      <c r="IK47"/>
    </row>
    <row r="48" spans="1:245" s="157" customFormat="1" ht="13.5" customHeight="1">
      <c r="A48" s="138">
        <v>20111</v>
      </c>
      <c r="B48" s="173" t="s">
        <v>344</v>
      </c>
      <c r="C48" s="174">
        <f>VLOOKUP(A48,'[8]一般公共预算'!$A$6:$C$369,3,FALSE)</f>
        <v>3714.96</v>
      </c>
      <c r="D48" s="174">
        <v>3556.27</v>
      </c>
      <c r="E48" s="174">
        <f t="shared" si="0"/>
        <v>104.46</v>
      </c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/>
      <c r="II48"/>
      <c r="IJ48"/>
      <c r="IK48"/>
    </row>
    <row r="49" spans="1:245" s="157" customFormat="1" ht="13.5" customHeight="1">
      <c r="A49" s="138">
        <v>2011101</v>
      </c>
      <c r="B49" s="173" t="s">
        <v>39</v>
      </c>
      <c r="C49" s="174">
        <f>VLOOKUP(A49,'[8]一般公共预算'!$A$6:$C$369,3,FALSE)</f>
        <v>3174.57</v>
      </c>
      <c r="D49" s="174">
        <v>3048.26</v>
      </c>
      <c r="E49" s="174">
        <f t="shared" si="0"/>
        <v>104.14</v>
      </c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/>
      <c r="II49"/>
      <c r="IJ49"/>
      <c r="IK49"/>
    </row>
    <row r="50" spans="1:245" s="157" customFormat="1" ht="13.5" customHeight="1">
      <c r="A50" s="138">
        <v>2011102</v>
      </c>
      <c r="B50" s="173" t="s">
        <v>40</v>
      </c>
      <c r="C50" s="174">
        <f>VLOOKUP(A50,'[8]一般公共预算'!$A$6:$C$369,3,FALSE)</f>
        <v>341</v>
      </c>
      <c r="D50" s="174">
        <v>358.73</v>
      </c>
      <c r="E50" s="174">
        <f t="shared" si="0"/>
        <v>95.06</v>
      </c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/>
      <c r="II50"/>
      <c r="IJ50"/>
      <c r="IK50"/>
    </row>
    <row r="51" spans="1:245" s="157" customFormat="1" ht="13.5" customHeight="1">
      <c r="A51" s="138">
        <v>2011150</v>
      </c>
      <c r="B51" s="173" t="s">
        <v>46</v>
      </c>
      <c r="C51" s="174">
        <f>VLOOKUP(A51,'[8]一般公共预算'!$A$6:$C$369,3,FALSE)</f>
        <v>199.39</v>
      </c>
      <c r="D51" s="174">
        <v>149.28</v>
      </c>
      <c r="E51" s="174">
        <f t="shared" si="0"/>
        <v>133.57</v>
      </c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/>
      <c r="II51"/>
      <c r="IJ51"/>
      <c r="IK51"/>
    </row>
    <row r="52" spans="1:245" s="157" customFormat="1" ht="13.5" customHeight="1">
      <c r="A52" s="138">
        <v>20113</v>
      </c>
      <c r="B52" s="173" t="s">
        <v>68</v>
      </c>
      <c r="C52" s="174">
        <f>VLOOKUP(A52,'[8]一般公共预算'!$A$6:$C$369,3,FALSE)</f>
        <v>2778.2</v>
      </c>
      <c r="D52" s="174">
        <v>3063.63</v>
      </c>
      <c r="E52" s="174">
        <f t="shared" si="0"/>
        <v>90.68</v>
      </c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/>
      <c r="II52"/>
      <c r="IJ52"/>
      <c r="IK52"/>
    </row>
    <row r="53" spans="1:245" s="157" customFormat="1" ht="13.5" customHeight="1">
      <c r="A53" s="138">
        <v>2011301</v>
      </c>
      <c r="B53" s="173" t="s">
        <v>39</v>
      </c>
      <c r="C53" s="174">
        <f>VLOOKUP(A53,'[8]一般公共预算'!$A$6:$C$369,3,FALSE)</f>
        <v>746.32</v>
      </c>
      <c r="D53" s="174">
        <v>739.02</v>
      </c>
      <c r="E53" s="174">
        <f t="shared" si="0"/>
        <v>100.99</v>
      </c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/>
      <c r="II53"/>
      <c r="IJ53"/>
      <c r="IK53"/>
    </row>
    <row r="54" spans="1:245" s="157" customFormat="1" ht="13.5" customHeight="1">
      <c r="A54" s="138">
        <v>2011302</v>
      </c>
      <c r="B54" s="173" t="s">
        <v>40</v>
      </c>
      <c r="C54" s="174">
        <f>VLOOKUP(A54,'[8]一般公共预算'!$A$6:$C$369,3,FALSE)</f>
        <v>28</v>
      </c>
      <c r="D54" s="174">
        <v>28</v>
      </c>
      <c r="E54" s="174">
        <f t="shared" si="0"/>
        <v>100</v>
      </c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/>
      <c r="II54"/>
      <c r="IJ54"/>
      <c r="IK54"/>
    </row>
    <row r="55" spans="1:245" s="157" customFormat="1" ht="13.5" customHeight="1">
      <c r="A55" s="138">
        <v>2011308</v>
      </c>
      <c r="B55" s="173" t="s">
        <v>69</v>
      </c>
      <c r="C55" s="174">
        <f>VLOOKUP(A55,'[8]一般公共预算'!$A$6:$C$369,3,FALSE)</f>
        <v>461.31</v>
      </c>
      <c r="D55" s="174">
        <v>886.61</v>
      </c>
      <c r="E55" s="174">
        <f t="shared" si="0"/>
        <v>52.03</v>
      </c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/>
      <c r="II55"/>
      <c r="IJ55"/>
      <c r="IK55"/>
    </row>
    <row r="56" spans="1:245" s="157" customFormat="1" ht="13.5" customHeight="1">
      <c r="A56" s="138">
        <v>2011350</v>
      </c>
      <c r="B56" s="173" t="s">
        <v>46</v>
      </c>
      <c r="C56" s="174">
        <f>VLOOKUP(A56,'[8]一般公共预算'!$A$6:$C$369,3,FALSE)</f>
        <v>1231.09</v>
      </c>
      <c r="D56" s="174">
        <v>1115.72</v>
      </c>
      <c r="E56" s="174">
        <f t="shared" si="0"/>
        <v>110.34</v>
      </c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/>
      <c r="II56"/>
      <c r="IJ56"/>
      <c r="IK56"/>
    </row>
    <row r="57" spans="1:245" s="157" customFormat="1" ht="13.5" customHeight="1">
      <c r="A57" s="138">
        <v>2011399</v>
      </c>
      <c r="B57" s="173" t="s">
        <v>70</v>
      </c>
      <c r="C57" s="174">
        <f>VLOOKUP(A57,'[8]一般公共预算'!$A$6:$C$369,3,FALSE)</f>
        <v>311.48</v>
      </c>
      <c r="D57" s="174">
        <v>294.27</v>
      </c>
      <c r="E57" s="174">
        <f t="shared" si="0"/>
        <v>105.85</v>
      </c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/>
      <c r="II57"/>
      <c r="IJ57"/>
      <c r="IK57"/>
    </row>
    <row r="58" spans="1:245" s="157" customFormat="1" ht="13.5" customHeight="1">
      <c r="A58" s="138">
        <v>20114</v>
      </c>
      <c r="B58" s="173" t="s">
        <v>71</v>
      </c>
      <c r="C58" s="174"/>
      <c r="D58" s="174">
        <v>20</v>
      </c>
      <c r="E58" s="174">
        <f t="shared" si="0"/>
        <v>0</v>
      </c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  <c r="HX58" s="160"/>
      <c r="HY58" s="160"/>
      <c r="HZ58" s="160"/>
      <c r="IA58" s="160"/>
      <c r="IB58" s="160"/>
      <c r="IC58" s="160"/>
      <c r="ID58" s="160"/>
      <c r="IE58" s="160"/>
      <c r="IF58" s="160"/>
      <c r="IG58" s="160"/>
      <c r="IH58"/>
      <c r="II58"/>
      <c r="IJ58"/>
      <c r="IK58"/>
    </row>
    <row r="59" spans="1:245" s="157" customFormat="1" ht="13.5" customHeight="1">
      <c r="A59" s="138">
        <v>2011499</v>
      </c>
      <c r="B59" s="173" t="s">
        <v>72</v>
      </c>
      <c r="C59" s="174"/>
      <c r="D59" s="174">
        <v>20</v>
      </c>
      <c r="E59" s="174">
        <f t="shared" si="0"/>
        <v>0</v>
      </c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  <c r="HX59" s="160"/>
      <c r="HY59" s="160"/>
      <c r="HZ59" s="160"/>
      <c r="IA59" s="160"/>
      <c r="IB59" s="160"/>
      <c r="IC59" s="160"/>
      <c r="ID59" s="160"/>
      <c r="IE59" s="160"/>
      <c r="IF59" s="160"/>
      <c r="IG59" s="160"/>
      <c r="IH59"/>
      <c r="II59"/>
      <c r="IJ59"/>
      <c r="IK59"/>
    </row>
    <row r="60" spans="1:245" s="157" customFormat="1" ht="13.5" customHeight="1">
      <c r="A60" s="138">
        <v>20126</v>
      </c>
      <c r="B60" s="173" t="s">
        <v>73</v>
      </c>
      <c r="C60" s="174">
        <f>VLOOKUP(A60,'[8]一般公共预算'!$A$6:$C$369,3,FALSE)</f>
        <v>210</v>
      </c>
      <c r="D60" s="174">
        <v>62.15</v>
      </c>
      <c r="E60" s="174">
        <f t="shared" si="0"/>
        <v>337.89</v>
      </c>
      <c r="GH60" s="160"/>
      <c r="GI60" s="160"/>
      <c r="GJ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  <c r="HX60" s="160"/>
      <c r="HY60" s="160"/>
      <c r="HZ60" s="160"/>
      <c r="IA60" s="160"/>
      <c r="IB60" s="160"/>
      <c r="IC60" s="160"/>
      <c r="ID60" s="160"/>
      <c r="IE60" s="160"/>
      <c r="IF60" s="160"/>
      <c r="IG60" s="160"/>
      <c r="IH60"/>
      <c r="II60"/>
      <c r="IJ60"/>
      <c r="IK60"/>
    </row>
    <row r="61" spans="1:245" s="157" customFormat="1" ht="13.5" customHeight="1">
      <c r="A61" s="138">
        <v>2012604</v>
      </c>
      <c r="B61" s="173" t="s">
        <v>74</v>
      </c>
      <c r="C61" s="174">
        <f>VLOOKUP(A61,'[8]一般公共预算'!$A$6:$C$369,3,FALSE)</f>
        <v>210</v>
      </c>
      <c r="D61" s="174">
        <v>62.15</v>
      </c>
      <c r="E61" s="174">
        <f t="shared" si="0"/>
        <v>337.89</v>
      </c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  <c r="HX61" s="160"/>
      <c r="HY61" s="160"/>
      <c r="HZ61" s="160"/>
      <c r="IA61" s="160"/>
      <c r="IB61" s="160"/>
      <c r="IC61" s="160"/>
      <c r="ID61" s="160"/>
      <c r="IE61" s="160"/>
      <c r="IF61" s="160"/>
      <c r="IG61" s="160"/>
      <c r="IH61"/>
      <c r="II61"/>
      <c r="IJ61"/>
      <c r="IK61"/>
    </row>
    <row r="62" spans="1:245" s="157" customFormat="1" ht="13.5" customHeight="1">
      <c r="A62" s="138">
        <v>20128</v>
      </c>
      <c r="B62" s="173" t="s">
        <v>75</v>
      </c>
      <c r="C62" s="174">
        <f>VLOOKUP(A62,'[8]一般公共预算'!$A$6:$C$369,3,FALSE)</f>
        <v>404.08</v>
      </c>
      <c r="D62" s="174">
        <v>300.27</v>
      </c>
      <c r="E62" s="174">
        <f t="shared" si="0"/>
        <v>134.57</v>
      </c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  <c r="HX62" s="160"/>
      <c r="HY62" s="160"/>
      <c r="HZ62" s="160"/>
      <c r="IA62" s="160"/>
      <c r="IB62" s="160"/>
      <c r="IC62" s="160"/>
      <c r="ID62" s="160"/>
      <c r="IE62" s="160"/>
      <c r="IF62" s="160"/>
      <c r="IG62" s="160"/>
      <c r="IH62"/>
      <c r="II62"/>
      <c r="IJ62"/>
      <c r="IK62"/>
    </row>
    <row r="63" spans="1:245" s="157" customFormat="1" ht="13.5" customHeight="1">
      <c r="A63" s="138">
        <v>2012801</v>
      </c>
      <c r="B63" s="173" t="s">
        <v>39</v>
      </c>
      <c r="C63" s="174">
        <f>VLOOKUP(A63,'[8]一般公共预算'!$A$6:$C$369,3,FALSE)</f>
        <v>259.97</v>
      </c>
      <c r="D63" s="174">
        <v>266.06</v>
      </c>
      <c r="E63" s="174">
        <f t="shared" si="0"/>
        <v>97.71</v>
      </c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/>
      <c r="II63"/>
      <c r="IJ63"/>
      <c r="IK63"/>
    </row>
    <row r="64" spans="1:245" s="157" customFormat="1" ht="13.5" customHeight="1">
      <c r="A64" s="138">
        <v>2012802</v>
      </c>
      <c r="B64" s="173" t="s">
        <v>40</v>
      </c>
      <c r="C64" s="174">
        <f>VLOOKUP(A64,'[8]一般公共预算'!$A$6:$C$369,3,FALSE)</f>
        <v>14</v>
      </c>
      <c r="D64" s="174">
        <v>14</v>
      </c>
      <c r="E64" s="174">
        <f t="shared" si="0"/>
        <v>100</v>
      </c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  <c r="HX64" s="160"/>
      <c r="HY64" s="160"/>
      <c r="HZ64" s="160"/>
      <c r="IA64" s="160"/>
      <c r="IB64" s="160"/>
      <c r="IC64" s="160"/>
      <c r="ID64" s="160"/>
      <c r="IE64" s="160"/>
      <c r="IF64" s="160"/>
      <c r="IG64" s="160"/>
      <c r="IH64"/>
      <c r="II64"/>
      <c r="IJ64"/>
      <c r="IK64"/>
    </row>
    <row r="65" spans="1:245" s="157" customFormat="1" ht="13.5" customHeight="1">
      <c r="A65" s="138">
        <v>2012850</v>
      </c>
      <c r="B65" s="173" t="s">
        <v>46</v>
      </c>
      <c r="C65" s="174">
        <f>VLOOKUP(A65,'[8]一般公共预算'!$A$6:$C$369,3,FALSE)</f>
        <v>74.85</v>
      </c>
      <c r="D65" s="174">
        <v>1.18</v>
      </c>
      <c r="E65" s="174">
        <f t="shared" si="0"/>
        <v>6343.22</v>
      </c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/>
      <c r="II65"/>
      <c r="IJ65"/>
      <c r="IK65"/>
    </row>
    <row r="66" spans="1:245" s="157" customFormat="1" ht="13.5" customHeight="1">
      <c r="A66" s="138">
        <v>2012899</v>
      </c>
      <c r="B66" s="173" t="s">
        <v>76</v>
      </c>
      <c r="C66" s="174">
        <f>VLOOKUP(A66,'[8]一般公共预算'!$A$6:$C$369,3,FALSE)</f>
        <v>55.25</v>
      </c>
      <c r="D66" s="174">
        <v>19.03</v>
      </c>
      <c r="E66" s="174">
        <f t="shared" si="0"/>
        <v>290.33</v>
      </c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/>
      <c r="II66"/>
      <c r="IJ66"/>
      <c r="IK66"/>
    </row>
    <row r="67" spans="1:245" s="157" customFormat="1" ht="13.5" customHeight="1">
      <c r="A67" s="138">
        <v>20129</v>
      </c>
      <c r="B67" s="173" t="s">
        <v>77</v>
      </c>
      <c r="C67" s="174">
        <f>VLOOKUP(A67,'[8]一般公共预算'!$A$6:$C$369,3,FALSE)</f>
        <v>1566.93</v>
      </c>
      <c r="D67" s="174">
        <v>1521.39</v>
      </c>
      <c r="E67" s="174">
        <f t="shared" si="0"/>
        <v>102.99</v>
      </c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/>
      <c r="II67"/>
      <c r="IJ67"/>
      <c r="IK67"/>
    </row>
    <row r="68" spans="1:245" s="157" customFormat="1" ht="13.5" customHeight="1">
      <c r="A68" s="138">
        <v>2012901</v>
      </c>
      <c r="B68" s="173" t="s">
        <v>39</v>
      </c>
      <c r="C68" s="174">
        <f>VLOOKUP(A68,'[8]一般公共预算'!$A$6:$C$369,3,FALSE)</f>
        <v>674.64</v>
      </c>
      <c r="D68" s="174">
        <v>753.05</v>
      </c>
      <c r="E68" s="174">
        <f t="shared" si="0"/>
        <v>89.59</v>
      </c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/>
      <c r="II68"/>
      <c r="IJ68"/>
      <c r="IK68"/>
    </row>
    <row r="69" spans="1:245" s="157" customFormat="1" ht="13.5" customHeight="1">
      <c r="A69" s="138">
        <v>2012902</v>
      </c>
      <c r="B69" s="173" t="s">
        <v>40</v>
      </c>
      <c r="C69" s="174">
        <f>VLOOKUP(A69,'[8]一般公共预算'!$A$6:$C$369,3,FALSE)</f>
        <v>240.62</v>
      </c>
      <c r="D69" s="174">
        <v>203.1</v>
      </c>
      <c r="E69" s="174">
        <f aca="true" t="shared" si="1" ref="E69:E132">IF(D69=0,"",C69/D69*100)</f>
        <v>118.47</v>
      </c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/>
      <c r="II69"/>
      <c r="IJ69"/>
      <c r="IK69"/>
    </row>
    <row r="70" spans="1:5" s="158" customFormat="1" ht="13.5" customHeight="1">
      <c r="A70" s="138">
        <v>2012950</v>
      </c>
      <c r="B70" s="173" t="s">
        <v>46</v>
      </c>
      <c r="C70" s="174">
        <f>VLOOKUP(A70,'[8]一般公共预算'!$A$6:$C$369,3,FALSE)</f>
        <v>276.68</v>
      </c>
      <c r="D70" s="174">
        <v>300.3</v>
      </c>
      <c r="E70" s="174">
        <f t="shared" si="1"/>
        <v>92.13</v>
      </c>
    </row>
    <row r="71" spans="1:245" s="157" customFormat="1" ht="13.5" customHeight="1">
      <c r="A71" s="138">
        <v>2012999</v>
      </c>
      <c r="B71" s="173" t="s">
        <v>78</v>
      </c>
      <c r="C71" s="174">
        <f>VLOOKUP(A71,'[8]一般公共预算'!$A$6:$C$369,3,FALSE)</f>
        <v>375</v>
      </c>
      <c r="D71" s="174">
        <v>264.94</v>
      </c>
      <c r="E71" s="174">
        <f t="shared" si="1"/>
        <v>141.54</v>
      </c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/>
      <c r="II71"/>
      <c r="IJ71"/>
      <c r="IK71"/>
    </row>
    <row r="72" spans="1:245" s="157" customFormat="1" ht="13.5" customHeight="1">
      <c r="A72" s="138">
        <v>20131</v>
      </c>
      <c r="B72" s="173" t="s">
        <v>79</v>
      </c>
      <c r="C72" s="174">
        <f>VLOOKUP(A72,'[8]一般公共预算'!$A$6:$C$369,3,FALSE)</f>
        <v>1797.8</v>
      </c>
      <c r="D72" s="174">
        <v>1782.07</v>
      </c>
      <c r="E72" s="174">
        <f t="shared" si="1"/>
        <v>100.88</v>
      </c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/>
      <c r="II72"/>
      <c r="IJ72"/>
      <c r="IK72"/>
    </row>
    <row r="73" spans="1:245" s="157" customFormat="1" ht="13.5" customHeight="1">
      <c r="A73" s="138">
        <v>2013101</v>
      </c>
      <c r="B73" s="173" t="s">
        <v>39</v>
      </c>
      <c r="C73" s="174">
        <f>VLOOKUP(A73,'[8]一般公共预算'!$A$6:$C$369,3,FALSE)</f>
        <v>1459.32</v>
      </c>
      <c r="D73" s="174">
        <v>1423.56</v>
      </c>
      <c r="E73" s="174">
        <f t="shared" si="1"/>
        <v>102.51</v>
      </c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/>
      <c r="II73"/>
      <c r="IJ73"/>
      <c r="IK73"/>
    </row>
    <row r="74" spans="1:245" s="157" customFormat="1" ht="13.5" customHeight="1">
      <c r="A74" s="138">
        <v>2013102</v>
      </c>
      <c r="B74" s="173" t="s">
        <v>40</v>
      </c>
      <c r="C74" s="174">
        <f>VLOOKUP(A74,'[8]一般公共预算'!$A$6:$C$369,3,FALSE)</f>
        <v>275.5</v>
      </c>
      <c r="D74" s="174">
        <v>279.63</v>
      </c>
      <c r="E74" s="174">
        <f t="shared" si="1"/>
        <v>98.52</v>
      </c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/>
      <c r="II74"/>
      <c r="IJ74"/>
      <c r="IK74"/>
    </row>
    <row r="75" spans="1:245" s="157" customFormat="1" ht="13.5" customHeight="1">
      <c r="A75" s="138">
        <v>2013150</v>
      </c>
      <c r="B75" s="173" t="s">
        <v>46</v>
      </c>
      <c r="C75" s="174">
        <f>VLOOKUP(A75,'[8]一般公共预算'!$A$6:$C$369,3,FALSE)</f>
        <v>62.98</v>
      </c>
      <c r="D75" s="174">
        <v>78.89</v>
      </c>
      <c r="E75" s="174">
        <f t="shared" si="1"/>
        <v>79.83</v>
      </c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/>
      <c r="II75"/>
      <c r="IJ75"/>
      <c r="IK75"/>
    </row>
    <row r="76" spans="1:245" s="157" customFormat="1" ht="13.5" customHeight="1">
      <c r="A76" s="138">
        <v>20132</v>
      </c>
      <c r="B76" s="173" t="s">
        <v>80</v>
      </c>
      <c r="C76" s="174">
        <f>VLOOKUP(A76,'[8]一般公共预算'!$A$6:$C$369,3,FALSE)</f>
        <v>1894.95</v>
      </c>
      <c r="D76" s="174">
        <v>1834.5</v>
      </c>
      <c r="E76" s="174">
        <f t="shared" si="1"/>
        <v>103.3</v>
      </c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/>
      <c r="II76"/>
      <c r="IJ76"/>
      <c r="IK76"/>
    </row>
    <row r="77" spans="1:245" s="157" customFormat="1" ht="13.5" customHeight="1">
      <c r="A77" s="138">
        <v>2013201</v>
      </c>
      <c r="B77" s="173" t="s">
        <v>39</v>
      </c>
      <c r="C77" s="174">
        <f>VLOOKUP(A77,'[8]一般公共预算'!$A$6:$C$369,3,FALSE)</f>
        <v>768.74</v>
      </c>
      <c r="D77" s="174">
        <v>738.56</v>
      </c>
      <c r="E77" s="174">
        <f t="shared" si="1"/>
        <v>104.09</v>
      </c>
      <c r="GH77" s="160"/>
      <c r="GI77" s="160"/>
      <c r="GJ77" s="160"/>
      <c r="GK77" s="160"/>
      <c r="GL77" s="160"/>
      <c r="GM77" s="160"/>
      <c r="GN77" s="160"/>
      <c r="GO77" s="160"/>
      <c r="GP77" s="160"/>
      <c r="GQ77" s="160"/>
      <c r="GR77" s="160"/>
      <c r="GS77" s="160"/>
      <c r="GT77" s="160"/>
      <c r="GU77" s="160"/>
      <c r="GV77" s="160"/>
      <c r="GW77" s="160"/>
      <c r="GX77" s="160"/>
      <c r="GY77" s="160"/>
      <c r="GZ77" s="160"/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  <c r="HX77" s="160"/>
      <c r="HY77" s="160"/>
      <c r="HZ77" s="160"/>
      <c r="IA77" s="160"/>
      <c r="IB77" s="160"/>
      <c r="IC77" s="160"/>
      <c r="ID77" s="160"/>
      <c r="IE77" s="160"/>
      <c r="IF77" s="160"/>
      <c r="IG77" s="160"/>
      <c r="IH77"/>
      <c r="II77"/>
      <c r="IJ77"/>
      <c r="IK77"/>
    </row>
    <row r="78" spans="1:245" s="157" customFormat="1" ht="13.5" customHeight="1">
      <c r="A78" s="138">
        <v>2013202</v>
      </c>
      <c r="B78" s="173" t="s">
        <v>40</v>
      </c>
      <c r="C78" s="174">
        <f>VLOOKUP(A78,'[8]一般公共预算'!$A$6:$C$369,3,FALSE)</f>
        <v>998.23</v>
      </c>
      <c r="D78" s="174">
        <v>1028.26</v>
      </c>
      <c r="E78" s="174">
        <f t="shared" si="1"/>
        <v>97.08</v>
      </c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160"/>
      <c r="IG78" s="160"/>
      <c r="IH78"/>
      <c r="II78"/>
      <c r="IJ78"/>
      <c r="IK78"/>
    </row>
    <row r="79" spans="1:245" s="157" customFormat="1" ht="13.5" customHeight="1">
      <c r="A79" s="131">
        <v>2013250</v>
      </c>
      <c r="B79" s="132" t="s">
        <v>46</v>
      </c>
      <c r="C79" s="174">
        <f>VLOOKUP(A79,'[8]一般公共预算'!$A$6:$C$369,3,FALSE)</f>
        <v>127.99</v>
      </c>
      <c r="D79" s="174">
        <v>67.69</v>
      </c>
      <c r="E79" s="174">
        <f t="shared" si="1"/>
        <v>189.08</v>
      </c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/>
      <c r="II79"/>
      <c r="IJ79"/>
      <c r="IK79"/>
    </row>
    <row r="80" spans="1:245" s="157" customFormat="1" ht="13.5" customHeight="1">
      <c r="A80" s="138">
        <v>20133</v>
      </c>
      <c r="B80" s="173" t="s">
        <v>82</v>
      </c>
      <c r="C80" s="174">
        <f>VLOOKUP(A80,'[8]一般公共预算'!$A$6:$C$369,3,FALSE)</f>
        <v>2140.26</v>
      </c>
      <c r="D80" s="174">
        <v>1632.05</v>
      </c>
      <c r="E80" s="174">
        <f t="shared" si="1"/>
        <v>131.14</v>
      </c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/>
      <c r="II80"/>
      <c r="IJ80"/>
      <c r="IK80"/>
    </row>
    <row r="81" spans="1:245" s="157" customFormat="1" ht="13.5" customHeight="1">
      <c r="A81" s="138">
        <v>2013301</v>
      </c>
      <c r="B81" s="173" t="s">
        <v>39</v>
      </c>
      <c r="C81" s="174">
        <f>VLOOKUP(A81,'[8]一般公共预算'!$A$6:$C$369,3,FALSE)</f>
        <v>450.32</v>
      </c>
      <c r="D81" s="174">
        <v>429.81</v>
      </c>
      <c r="E81" s="174">
        <f t="shared" si="1"/>
        <v>104.77</v>
      </c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/>
      <c r="II81"/>
      <c r="IJ81"/>
      <c r="IK81"/>
    </row>
    <row r="82" spans="1:245" s="157" customFormat="1" ht="13.5" customHeight="1">
      <c r="A82" s="138">
        <v>2013302</v>
      </c>
      <c r="B82" s="173" t="s">
        <v>40</v>
      </c>
      <c r="C82" s="174">
        <f>VLOOKUP(A82,'[8]一般公共预算'!$A$6:$C$369,3,FALSE)</f>
        <v>226</v>
      </c>
      <c r="D82" s="174">
        <v>164.52</v>
      </c>
      <c r="E82" s="174">
        <f t="shared" si="1"/>
        <v>137.37</v>
      </c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/>
      <c r="II82"/>
      <c r="IJ82"/>
      <c r="IK82"/>
    </row>
    <row r="83" spans="1:245" s="157" customFormat="1" ht="13.5" customHeight="1">
      <c r="A83" s="138">
        <v>2013350</v>
      </c>
      <c r="B83" s="173" t="s">
        <v>46</v>
      </c>
      <c r="C83" s="174">
        <f>VLOOKUP(A83,'[8]一般公共预算'!$A$6:$C$369,3,FALSE)</f>
        <v>1463.94</v>
      </c>
      <c r="D83" s="174">
        <v>1037.72</v>
      </c>
      <c r="E83" s="174">
        <f t="shared" si="1"/>
        <v>141.07</v>
      </c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/>
      <c r="II83"/>
      <c r="IJ83"/>
      <c r="IK83"/>
    </row>
    <row r="84" spans="1:245" s="157" customFormat="1" ht="13.5" customHeight="1">
      <c r="A84" s="138">
        <v>20134</v>
      </c>
      <c r="B84" s="173" t="s">
        <v>83</v>
      </c>
      <c r="C84" s="174">
        <f>VLOOKUP(A84,'[8]一般公共预算'!$A$6:$C$369,3,FALSE)</f>
        <v>709.76</v>
      </c>
      <c r="D84" s="174">
        <v>707.27</v>
      </c>
      <c r="E84" s="174">
        <f t="shared" si="1"/>
        <v>100.35</v>
      </c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/>
      <c r="II84"/>
      <c r="IJ84"/>
      <c r="IK84"/>
    </row>
    <row r="85" spans="1:245" s="157" customFormat="1" ht="13.5" customHeight="1">
      <c r="A85" s="138">
        <v>2013401</v>
      </c>
      <c r="B85" s="173" t="s">
        <v>39</v>
      </c>
      <c r="C85" s="174">
        <f>VLOOKUP(A85,'[8]一般公共预算'!$A$6:$C$369,3,FALSE)</f>
        <v>410.73</v>
      </c>
      <c r="D85" s="174">
        <v>408.57</v>
      </c>
      <c r="E85" s="174">
        <f t="shared" si="1"/>
        <v>100.53</v>
      </c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/>
      <c r="II85"/>
      <c r="IJ85"/>
      <c r="IK85"/>
    </row>
    <row r="86" spans="1:245" s="157" customFormat="1" ht="13.5" customHeight="1">
      <c r="A86" s="138">
        <v>2013402</v>
      </c>
      <c r="B86" s="173" t="s">
        <v>40</v>
      </c>
      <c r="C86" s="174">
        <f>VLOOKUP(A86,'[8]一般公共预算'!$A$6:$C$369,3,FALSE)</f>
        <v>234.13</v>
      </c>
      <c r="D86" s="174">
        <v>235.42</v>
      </c>
      <c r="E86" s="174">
        <f t="shared" si="1"/>
        <v>99.45</v>
      </c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/>
      <c r="II86"/>
      <c r="IJ86"/>
      <c r="IK86"/>
    </row>
    <row r="87" spans="1:245" s="157" customFormat="1" ht="13.5" customHeight="1">
      <c r="A87" s="138">
        <v>2013450</v>
      </c>
      <c r="B87" s="173" t="s">
        <v>46</v>
      </c>
      <c r="C87" s="174">
        <f>VLOOKUP(A87,'[8]一般公共预算'!$A$6:$C$369,3,FALSE)</f>
        <v>64.9</v>
      </c>
      <c r="D87" s="174">
        <v>63.28</v>
      </c>
      <c r="E87" s="174">
        <f t="shared" si="1"/>
        <v>102.56</v>
      </c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/>
      <c r="II87"/>
      <c r="IJ87"/>
      <c r="IK87"/>
    </row>
    <row r="88" spans="1:245" s="157" customFormat="1" ht="13.5" customHeight="1">
      <c r="A88" s="138">
        <v>20136</v>
      </c>
      <c r="B88" s="173" t="s">
        <v>84</v>
      </c>
      <c r="C88" s="174">
        <f>VLOOKUP(A88,'[8]一般公共预算'!$A$6:$C$369,3,FALSE)</f>
        <v>528.2</v>
      </c>
      <c r="D88" s="174">
        <v>474.21</v>
      </c>
      <c r="E88" s="174">
        <f t="shared" si="1"/>
        <v>111.39</v>
      </c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/>
      <c r="II88"/>
      <c r="IJ88"/>
      <c r="IK88"/>
    </row>
    <row r="89" spans="1:245" s="157" customFormat="1" ht="13.5" customHeight="1">
      <c r="A89" s="138">
        <v>2013602</v>
      </c>
      <c r="B89" s="173" t="s">
        <v>40</v>
      </c>
      <c r="C89" s="174"/>
      <c r="D89" s="174">
        <v>160.15</v>
      </c>
      <c r="E89" s="174">
        <f t="shared" si="1"/>
        <v>0</v>
      </c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/>
      <c r="II89"/>
      <c r="IJ89"/>
      <c r="IK89"/>
    </row>
    <row r="90" spans="1:245" s="157" customFormat="1" ht="13.5" customHeight="1">
      <c r="A90" s="138">
        <v>2013650</v>
      </c>
      <c r="B90" s="173" t="s">
        <v>46</v>
      </c>
      <c r="C90" s="174">
        <f>VLOOKUP(A90,'[8]一般公共预算'!$A$6:$C$369,3,FALSE)</f>
        <v>335.2</v>
      </c>
      <c r="D90" s="174">
        <v>314.06</v>
      </c>
      <c r="E90" s="174">
        <f t="shared" si="1"/>
        <v>106.73</v>
      </c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/>
      <c r="II90"/>
      <c r="IJ90"/>
      <c r="IK90"/>
    </row>
    <row r="91" spans="1:245" s="157" customFormat="1" ht="13.5" customHeight="1">
      <c r="A91" s="138">
        <v>2013699</v>
      </c>
      <c r="B91" s="173" t="s">
        <v>630</v>
      </c>
      <c r="C91" s="174">
        <f>VLOOKUP(A91,'[8]一般公共预算'!$A$6:$C$369,3,FALSE)</f>
        <v>193</v>
      </c>
      <c r="D91" s="174"/>
      <c r="E91" s="174">
        <f t="shared" si="1"/>
      </c>
      <c r="GH91" s="160"/>
      <c r="GI91" s="160"/>
      <c r="GJ91" s="160"/>
      <c r="GK91" s="160"/>
      <c r="GL91" s="160"/>
      <c r="GM91" s="160"/>
      <c r="GN91" s="160"/>
      <c r="GO91" s="160"/>
      <c r="GP91" s="160"/>
      <c r="GQ91" s="160"/>
      <c r="GR91" s="160"/>
      <c r="GS91" s="160"/>
      <c r="GT91" s="160"/>
      <c r="GU91" s="160"/>
      <c r="GV91" s="160"/>
      <c r="GW91" s="160"/>
      <c r="GX91" s="160"/>
      <c r="GY91" s="160"/>
      <c r="GZ91" s="160"/>
      <c r="HA91" s="160"/>
      <c r="HB91" s="160"/>
      <c r="HC91" s="160"/>
      <c r="HD91" s="160"/>
      <c r="HE91" s="160"/>
      <c r="HF91" s="160"/>
      <c r="HG91" s="160"/>
      <c r="HH91" s="160"/>
      <c r="HI91" s="160"/>
      <c r="HJ91" s="160"/>
      <c r="HK91" s="160"/>
      <c r="HL91" s="160"/>
      <c r="HM91" s="160"/>
      <c r="HN91" s="160"/>
      <c r="HO91" s="160"/>
      <c r="HP91" s="160"/>
      <c r="HQ91" s="160"/>
      <c r="HR91" s="160"/>
      <c r="HS91" s="160"/>
      <c r="HT91" s="160"/>
      <c r="HU91" s="160"/>
      <c r="HV91" s="160"/>
      <c r="HW91" s="160"/>
      <c r="HX91" s="160"/>
      <c r="HY91" s="160"/>
      <c r="HZ91" s="160"/>
      <c r="IA91" s="160"/>
      <c r="IB91" s="160"/>
      <c r="IC91" s="160"/>
      <c r="ID91" s="160"/>
      <c r="IE91" s="160"/>
      <c r="IF91" s="160"/>
      <c r="IG91" s="160"/>
      <c r="IH91"/>
      <c r="II91"/>
      <c r="IJ91"/>
      <c r="IK91"/>
    </row>
    <row r="92" spans="1:245" s="157" customFormat="1" ht="13.5" customHeight="1">
      <c r="A92" s="138">
        <v>20137</v>
      </c>
      <c r="B92" s="173" t="s">
        <v>85</v>
      </c>
      <c r="C92" s="174">
        <f>VLOOKUP(A92,'[8]一般公共预算'!$A$6:$C$369,3,FALSE)</f>
        <v>427.27</v>
      </c>
      <c r="D92" s="174">
        <v>379.33</v>
      </c>
      <c r="E92" s="174">
        <f t="shared" si="1"/>
        <v>112.64</v>
      </c>
      <c r="GH92" s="160"/>
      <c r="GI92" s="160"/>
      <c r="GJ92" s="160"/>
      <c r="GK92" s="160"/>
      <c r="GL92" s="160"/>
      <c r="GM92" s="160"/>
      <c r="GN92" s="160"/>
      <c r="GO92" s="160"/>
      <c r="GP92" s="160"/>
      <c r="GQ92" s="160"/>
      <c r="GR92" s="160"/>
      <c r="GS92" s="160"/>
      <c r="GT92" s="160"/>
      <c r="GU92" s="160"/>
      <c r="GV92" s="160"/>
      <c r="GW92" s="160"/>
      <c r="GX92" s="160"/>
      <c r="GY92" s="160"/>
      <c r="GZ92" s="160"/>
      <c r="HA92" s="160"/>
      <c r="HB92" s="160"/>
      <c r="HC92" s="160"/>
      <c r="HD92" s="160"/>
      <c r="HE92" s="160"/>
      <c r="HF92" s="160"/>
      <c r="HG92" s="160"/>
      <c r="HH92" s="160"/>
      <c r="HI92" s="160"/>
      <c r="HJ92" s="160"/>
      <c r="HK92" s="160"/>
      <c r="HL92" s="160"/>
      <c r="HM92" s="160"/>
      <c r="HN92" s="160"/>
      <c r="HO92" s="160"/>
      <c r="HP92" s="160"/>
      <c r="HQ92" s="160"/>
      <c r="HR92" s="160"/>
      <c r="HS92" s="160"/>
      <c r="HT92" s="160"/>
      <c r="HU92" s="160"/>
      <c r="HV92" s="160"/>
      <c r="HW92" s="160"/>
      <c r="HX92" s="160"/>
      <c r="HY92" s="160"/>
      <c r="HZ92" s="160"/>
      <c r="IA92" s="160"/>
      <c r="IB92" s="160"/>
      <c r="IC92" s="160"/>
      <c r="ID92" s="160"/>
      <c r="IE92" s="160"/>
      <c r="IF92" s="160"/>
      <c r="IG92" s="160"/>
      <c r="IH92"/>
      <c r="II92"/>
      <c r="IJ92"/>
      <c r="IK92"/>
    </row>
    <row r="93" spans="1:245" s="157" customFormat="1" ht="13.5" customHeight="1">
      <c r="A93" s="138">
        <v>2013701</v>
      </c>
      <c r="B93" s="173" t="s">
        <v>39</v>
      </c>
      <c r="C93" s="174">
        <f>VLOOKUP(A93,'[8]一般公共预算'!$A$6:$C$369,3,FALSE)</f>
        <v>247.28</v>
      </c>
      <c r="D93" s="174">
        <v>196.63</v>
      </c>
      <c r="E93" s="174">
        <f t="shared" si="1"/>
        <v>125.76</v>
      </c>
      <c r="GH93" s="160"/>
      <c r="GI93" s="160"/>
      <c r="GJ93" s="160"/>
      <c r="GK93" s="160"/>
      <c r="GL93" s="160"/>
      <c r="GM93" s="160"/>
      <c r="GN93" s="160"/>
      <c r="GO93" s="160"/>
      <c r="GP93" s="160"/>
      <c r="GQ93" s="160"/>
      <c r="GR93" s="160"/>
      <c r="GS93" s="160"/>
      <c r="GT93" s="160"/>
      <c r="GU93" s="160"/>
      <c r="GV93" s="160"/>
      <c r="GW93" s="160"/>
      <c r="GX93" s="160"/>
      <c r="GY93" s="160"/>
      <c r="GZ93" s="160"/>
      <c r="HA93" s="160"/>
      <c r="HB93" s="160"/>
      <c r="HC93" s="160"/>
      <c r="HD93" s="160"/>
      <c r="HE93" s="160"/>
      <c r="HF93" s="160"/>
      <c r="HG93" s="160"/>
      <c r="HH93" s="160"/>
      <c r="HI93" s="160"/>
      <c r="HJ93" s="160"/>
      <c r="HK93" s="160"/>
      <c r="HL93" s="160"/>
      <c r="HM93" s="160"/>
      <c r="HN93" s="160"/>
      <c r="HO93" s="160"/>
      <c r="HP93" s="160"/>
      <c r="HQ93" s="160"/>
      <c r="HR93" s="160"/>
      <c r="HS93" s="160"/>
      <c r="HT93" s="160"/>
      <c r="HU93" s="160"/>
      <c r="HV93" s="160"/>
      <c r="HW93" s="160"/>
      <c r="HX93" s="160"/>
      <c r="HY93" s="160"/>
      <c r="HZ93" s="160"/>
      <c r="IA93" s="160"/>
      <c r="IB93" s="160"/>
      <c r="IC93" s="160"/>
      <c r="ID93" s="160"/>
      <c r="IE93" s="160"/>
      <c r="IF93" s="160"/>
      <c r="IG93" s="160"/>
      <c r="IH93"/>
      <c r="II93"/>
      <c r="IJ93"/>
      <c r="IK93"/>
    </row>
    <row r="94" spans="1:245" s="157" customFormat="1" ht="13.5" customHeight="1">
      <c r="A94" s="138">
        <v>2013750</v>
      </c>
      <c r="B94" s="173" t="s">
        <v>46</v>
      </c>
      <c r="C94" s="174">
        <f>VLOOKUP(A94,'[8]一般公共预算'!$A$6:$C$369,3,FALSE)</f>
        <v>179.98</v>
      </c>
      <c r="D94" s="174">
        <v>182.7</v>
      </c>
      <c r="E94" s="174">
        <f t="shared" si="1"/>
        <v>98.51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0"/>
      <c r="FG94" s="160"/>
      <c r="FH94" s="160"/>
      <c r="FI94" s="160"/>
      <c r="FJ94" s="160"/>
      <c r="FK94" s="160"/>
      <c r="FL94" s="160"/>
      <c r="FM94" s="160"/>
      <c r="FN94" s="160"/>
      <c r="FO94" s="160"/>
      <c r="FP94" s="160"/>
      <c r="FQ94" s="160"/>
      <c r="FR94" s="160"/>
      <c r="FS94" s="160"/>
      <c r="FT94" s="160"/>
      <c r="FU94" s="160"/>
      <c r="FV94" s="160"/>
      <c r="FW94" s="160"/>
      <c r="FX94" s="160"/>
      <c r="FY94" s="160"/>
      <c r="FZ94" s="160"/>
      <c r="GA94" s="160"/>
      <c r="GB94" s="160"/>
      <c r="GC94" s="160"/>
      <c r="GD94" s="160"/>
      <c r="GE94" s="160"/>
      <c r="GF94" s="160"/>
      <c r="GG94" s="160"/>
      <c r="GH94" s="160"/>
      <c r="GI94" s="160"/>
      <c r="GJ94" s="160"/>
      <c r="GK94" s="160"/>
      <c r="GL94" s="160"/>
      <c r="GM94" s="160"/>
      <c r="GN94" s="160"/>
      <c r="GO94" s="160"/>
      <c r="GP94" s="160"/>
      <c r="GQ94" s="160"/>
      <c r="GR94" s="160"/>
      <c r="GS94" s="160"/>
      <c r="GT94" s="160"/>
      <c r="GU94" s="160"/>
      <c r="GV94" s="160"/>
      <c r="GW94" s="160"/>
      <c r="GX94" s="160"/>
      <c r="GY94" s="160"/>
      <c r="GZ94" s="160"/>
      <c r="HA94" s="160"/>
      <c r="HB94" s="160"/>
      <c r="HC94" s="160"/>
      <c r="HD94" s="160"/>
      <c r="HE94" s="160"/>
      <c r="HF94" s="160"/>
      <c r="HG94" s="160"/>
      <c r="HH94" s="160"/>
      <c r="HI94" s="160"/>
      <c r="HJ94" s="160"/>
      <c r="HK94" s="160"/>
      <c r="HL94" s="160"/>
      <c r="HM94" s="160"/>
      <c r="HN94" s="160"/>
      <c r="HO94" s="160"/>
      <c r="HP94" s="160"/>
      <c r="HQ94" s="160"/>
      <c r="HR94" s="160"/>
      <c r="HS94" s="160"/>
      <c r="HT94" s="160"/>
      <c r="HU94" s="160"/>
      <c r="HV94" s="160"/>
      <c r="HW94" s="160"/>
      <c r="HX94" s="160"/>
      <c r="HY94" s="160"/>
      <c r="HZ94" s="160"/>
      <c r="IA94" s="160"/>
      <c r="IB94" s="160"/>
      <c r="IC94" s="160"/>
      <c r="ID94" s="160"/>
      <c r="IE94" s="160"/>
      <c r="IF94" s="160"/>
      <c r="IG94" s="160"/>
      <c r="IH94"/>
      <c r="II94"/>
      <c r="IJ94"/>
      <c r="IK94"/>
    </row>
    <row r="95" spans="1:245" s="157" customFormat="1" ht="13.5" customHeight="1">
      <c r="A95" s="138">
        <v>20138</v>
      </c>
      <c r="B95" s="173" t="s">
        <v>86</v>
      </c>
      <c r="C95" s="174">
        <f>VLOOKUP(A95,'[8]一般公共预算'!$A$6:$C$369,3,FALSE)</f>
        <v>7459.64</v>
      </c>
      <c r="D95" s="174">
        <v>6795.5</v>
      </c>
      <c r="E95" s="174">
        <f t="shared" si="1"/>
        <v>109.77</v>
      </c>
      <c r="GH95" s="160"/>
      <c r="GI95" s="160"/>
      <c r="GJ95" s="160"/>
      <c r="GK95" s="160"/>
      <c r="GL95" s="160"/>
      <c r="GM95" s="160"/>
      <c r="GN95" s="160"/>
      <c r="GO95" s="160"/>
      <c r="GP95" s="160"/>
      <c r="GQ95" s="160"/>
      <c r="GR95" s="160"/>
      <c r="GS95" s="160"/>
      <c r="GT95" s="160"/>
      <c r="GU95" s="160"/>
      <c r="GV95" s="160"/>
      <c r="GW95" s="160"/>
      <c r="GX95" s="160"/>
      <c r="GY95" s="160"/>
      <c r="GZ95" s="160"/>
      <c r="HA95" s="160"/>
      <c r="HB95" s="160"/>
      <c r="HC95" s="160"/>
      <c r="HD95" s="160"/>
      <c r="HE95" s="160"/>
      <c r="HF95" s="160"/>
      <c r="HG95" s="160"/>
      <c r="HH95" s="160"/>
      <c r="HI95" s="160"/>
      <c r="HJ95" s="160"/>
      <c r="HK95" s="160"/>
      <c r="HL95" s="160"/>
      <c r="HM95" s="160"/>
      <c r="HN95" s="160"/>
      <c r="HO95" s="160"/>
      <c r="HP95" s="160"/>
      <c r="HQ95" s="160"/>
      <c r="HR95" s="160"/>
      <c r="HS95" s="160"/>
      <c r="HT95" s="160"/>
      <c r="HU95" s="160"/>
      <c r="HV95" s="160"/>
      <c r="HW95" s="160"/>
      <c r="HX95" s="160"/>
      <c r="HY95" s="160"/>
      <c r="HZ95" s="160"/>
      <c r="IA95" s="160"/>
      <c r="IB95" s="160"/>
      <c r="IC95" s="160"/>
      <c r="ID95" s="160"/>
      <c r="IE95" s="160"/>
      <c r="IF95" s="160"/>
      <c r="IG95" s="160"/>
      <c r="IH95"/>
      <c r="II95"/>
      <c r="IJ95"/>
      <c r="IK95"/>
    </row>
    <row r="96" spans="1:245" s="157" customFormat="1" ht="13.5" customHeight="1">
      <c r="A96" s="138">
        <v>2013801</v>
      </c>
      <c r="B96" s="173" t="s">
        <v>39</v>
      </c>
      <c r="C96" s="174">
        <f>VLOOKUP(A96,'[8]一般公共预算'!$A$6:$C$369,3,FALSE)</f>
        <v>5474.56</v>
      </c>
      <c r="D96" s="174">
        <v>5381.45</v>
      </c>
      <c r="E96" s="174">
        <f t="shared" si="1"/>
        <v>101.73</v>
      </c>
      <c r="GH96" s="160"/>
      <c r="GI96" s="160"/>
      <c r="GJ96" s="160"/>
      <c r="GK96" s="160"/>
      <c r="GL96" s="160"/>
      <c r="GM96" s="160"/>
      <c r="GN96" s="160"/>
      <c r="GO96" s="160"/>
      <c r="GP96" s="160"/>
      <c r="GQ96" s="160"/>
      <c r="GR96" s="160"/>
      <c r="GS96" s="160"/>
      <c r="GT96" s="160"/>
      <c r="GU96" s="160"/>
      <c r="GV96" s="160"/>
      <c r="GW96" s="160"/>
      <c r="GX96" s="160"/>
      <c r="GY96" s="160"/>
      <c r="GZ96" s="160"/>
      <c r="HA96" s="160"/>
      <c r="HB96" s="160"/>
      <c r="HC96" s="160"/>
      <c r="HD96" s="160"/>
      <c r="HE96" s="160"/>
      <c r="HF96" s="160"/>
      <c r="HG96" s="160"/>
      <c r="HH96" s="160"/>
      <c r="HI96" s="160"/>
      <c r="HJ96" s="160"/>
      <c r="HK96" s="160"/>
      <c r="HL96" s="160"/>
      <c r="HM96" s="160"/>
      <c r="HN96" s="160"/>
      <c r="HO96" s="160"/>
      <c r="HP96" s="160"/>
      <c r="HQ96" s="160"/>
      <c r="HR96" s="160"/>
      <c r="HS96" s="160"/>
      <c r="HT96" s="160"/>
      <c r="HU96" s="160"/>
      <c r="HV96" s="160"/>
      <c r="HW96" s="160"/>
      <c r="HX96" s="160"/>
      <c r="HY96" s="160"/>
      <c r="HZ96" s="160"/>
      <c r="IA96" s="160"/>
      <c r="IB96" s="160"/>
      <c r="IC96" s="160"/>
      <c r="ID96" s="160"/>
      <c r="IE96" s="160"/>
      <c r="IF96" s="160"/>
      <c r="IG96" s="160"/>
      <c r="IH96"/>
      <c r="II96"/>
      <c r="IJ96"/>
      <c r="IK96"/>
    </row>
    <row r="97" spans="1:189" s="159" customFormat="1" ht="13.5" customHeight="1">
      <c r="A97" s="138">
        <v>2013802</v>
      </c>
      <c r="B97" s="173" t="s">
        <v>40</v>
      </c>
      <c r="C97" s="174">
        <f>VLOOKUP(A97,'[8]一般公共预算'!$A$6:$C$369,3,FALSE)</f>
        <v>380.69</v>
      </c>
      <c r="D97" s="174">
        <v>307.19</v>
      </c>
      <c r="E97" s="174">
        <f t="shared" si="1"/>
        <v>123.93</v>
      </c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</row>
    <row r="98" spans="1:245" s="157" customFormat="1" ht="13.5" customHeight="1">
      <c r="A98" s="138">
        <v>2013804</v>
      </c>
      <c r="B98" s="173" t="s">
        <v>87</v>
      </c>
      <c r="C98" s="174">
        <f>VLOOKUP(A98,'[8]一般公共预算'!$A$6:$C$369,3,FALSE)</f>
        <v>1138.81</v>
      </c>
      <c r="D98" s="174">
        <v>641.7</v>
      </c>
      <c r="E98" s="174">
        <f t="shared" si="1"/>
        <v>177.47</v>
      </c>
      <c r="GH98" s="160"/>
      <c r="GI98" s="160"/>
      <c r="GJ98" s="160"/>
      <c r="GK98" s="160"/>
      <c r="GL98" s="160"/>
      <c r="GM98" s="160"/>
      <c r="GN98" s="160"/>
      <c r="GO98" s="160"/>
      <c r="GP98" s="160"/>
      <c r="GQ98" s="160"/>
      <c r="GR98" s="160"/>
      <c r="GS98" s="160"/>
      <c r="GT98" s="160"/>
      <c r="GU98" s="160"/>
      <c r="GV98" s="160"/>
      <c r="GW98" s="160"/>
      <c r="GX98" s="160"/>
      <c r="GY98" s="160"/>
      <c r="GZ98" s="160"/>
      <c r="HA98" s="160"/>
      <c r="HB98" s="160"/>
      <c r="HC98" s="160"/>
      <c r="HD98" s="160"/>
      <c r="HE98" s="160"/>
      <c r="HF98" s="160"/>
      <c r="HG98" s="160"/>
      <c r="HH98" s="160"/>
      <c r="HI98" s="160"/>
      <c r="HJ98" s="160"/>
      <c r="HK98" s="160"/>
      <c r="HL98" s="160"/>
      <c r="HM98" s="160"/>
      <c r="HN98" s="160"/>
      <c r="HO98" s="160"/>
      <c r="HP98" s="160"/>
      <c r="HQ98" s="160"/>
      <c r="HR98" s="160"/>
      <c r="HS98" s="160"/>
      <c r="HT98" s="160"/>
      <c r="HU98" s="160"/>
      <c r="HV98" s="160"/>
      <c r="HW98" s="160"/>
      <c r="HX98" s="160"/>
      <c r="HY98" s="160"/>
      <c r="HZ98" s="160"/>
      <c r="IA98" s="160"/>
      <c r="IB98" s="160"/>
      <c r="IC98" s="160"/>
      <c r="ID98" s="160"/>
      <c r="IE98" s="160"/>
      <c r="IF98" s="160"/>
      <c r="IG98" s="160"/>
      <c r="IH98"/>
      <c r="II98"/>
      <c r="IJ98"/>
      <c r="IK98"/>
    </row>
    <row r="99" spans="1:245" s="157" customFormat="1" ht="13.5" customHeight="1">
      <c r="A99" s="138">
        <v>2013805</v>
      </c>
      <c r="B99" s="173" t="s">
        <v>88</v>
      </c>
      <c r="C99" s="174">
        <f>VLOOKUP(A99,'[8]一般公共预算'!$A$6:$C$369,3,FALSE)</f>
        <v>38.5</v>
      </c>
      <c r="D99" s="174">
        <v>18</v>
      </c>
      <c r="E99" s="174">
        <f t="shared" si="1"/>
        <v>213.89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0"/>
      <c r="FF99" s="160"/>
      <c r="FG99" s="160"/>
      <c r="FH99" s="160"/>
      <c r="FI99" s="160"/>
      <c r="FJ99" s="160"/>
      <c r="FK99" s="160"/>
      <c r="FL99" s="160"/>
      <c r="FM99" s="160"/>
      <c r="FN99" s="160"/>
      <c r="FO99" s="160"/>
      <c r="FP99" s="160"/>
      <c r="FQ99" s="160"/>
      <c r="FR99" s="160"/>
      <c r="FS99" s="160"/>
      <c r="FT99" s="160"/>
      <c r="FU99" s="160"/>
      <c r="FV99" s="160"/>
      <c r="FW99" s="160"/>
      <c r="FX99" s="160"/>
      <c r="FY99" s="160"/>
      <c r="FZ99" s="160"/>
      <c r="GA99" s="160"/>
      <c r="GB99" s="160"/>
      <c r="GC99" s="160"/>
      <c r="GD99" s="160"/>
      <c r="GE99" s="160"/>
      <c r="GF99" s="160"/>
      <c r="GG99" s="160"/>
      <c r="GH99" s="160"/>
      <c r="GI99" s="160"/>
      <c r="GJ99" s="160"/>
      <c r="GK99" s="160"/>
      <c r="GL99" s="160"/>
      <c r="GM99" s="160"/>
      <c r="GN99" s="160"/>
      <c r="GO99" s="160"/>
      <c r="GP99" s="160"/>
      <c r="GQ99" s="160"/>
      <c r="GR99" s="160"/>
      <c r="GS99" s="160"/>
      <c r="GT99" s="160"/>
      <c r="GU99" s="160"/>
      <c r="GV99" s="160"/>
      <c r="GW99" s="160"/>
      <c r="GX99" s="160"/>
      <c r="GY99" s="160"/>
      <c r="GZ99" s="160"/>
      <c r="HA99" s="160"/>
      <c r="HB99" s="160"/>
      <c r="HC99" s="160"/>
      <c r="HD99" s="160"/>
      <c r="HE99" s="160"/>
      <c r="HF99" s="160"/>
      <c r="HG99" s="160"/>
      <c r="HH99" s="160"/>
      <c r="HI99" s="160"/>
      <c r="HJ99" s="160"/>
      <c r="HK99" s="160"/>
      <c r="HL99" s="160"/>
      <c r="HM99" s="160"/>
      <c r="HN99" s="160"/>
      <c r="HO99" s="160"/>
      <c r="HP99" s="160"/>
      <c r="HQ99" s="160"/>
      <c r="HR99" s="160"/>
      <c r="HS99" s="160"/>
      <c r="HT99" s="160"/>
      <c r="HU99" s="160"/>
      <c r="HV99" s="160"/>
      <c r="HW99" s="160"/>
      <c r="HX99" s="160"/>
      <c r="HY99" s="160"/>
      <c r="HZ99" s="160"/>
      <c r="IA99" s="160"/>
      <c r="IB99" s="160"/>
      <c r="IC99" s="160"/>
      <c r="ID99" s="160"/>
      <c r="IE99" s="160"/>
      <c r="IF99" s="160"/>
      <c r="IG99" s="160"/>
      <c r="IH99"/>
      <c r="II99"/>
      <c r="IJ99"/>
      <c r="IK99"/>
    </row>
    <row r="100" spans="1:245" s="157" customFormat="1" ht="13.5" customHeight="1">
      <c r="A100" s="138">
        <v>2013812</v>
      </c>
      <c r="B100" s="173" t="s">
        <v>89</v>
      </c>
      <c r="C100" s="174">
        <f>VLOOKUP(A100,'[8]一般公共预算'!$A$6:$C$369,3,FALSE)</f>
        <v>82</v>
      </c>
      <c r="D100" s="174">
        <v>82</v>
      </c>
      <c r="E100" s="174">
        <f t="shared" si="1"/>
        <v>100</v>
      </c>
      <c r="GH100" s="160"/>
      <c r="GI100" s="160"/>
      <c r="GJ100" s="160"/>
      <c r="GK100" s="160"/>
      <c r="GL100" s="160"/>
      <c r="GM100" s="160"/>
      <c r="GN100" s="160"/>
      <c r="GO100" s="160"/>
      <c r="GP100" s="160"/>
      <c r="GQ100" s="160"/>
      <c r="GR100" s="160"/>
      <c r="GS100" s="160"/>
      <c r="GT100" s="160"/>
      <c r="GU100" s="160"/>
      <c r="GV100" s="160"/>
      <c r="GW100" s="160"/>
      <c r="GX100" s="160"/>
      <c r="GY100" s="160"/>
      <c r="GZ100" s="160"/>
      <c r="HA100" s="160"/>
      <c r="HB100" s="160"/>
      <c r="HC100" s="160"/>
      <c r="HD100" s="160"/>
      <c r="HE100" s="160"/>
      <c r="HF100" s="160"/>
      <c r="HG100" s="160"/>
      <c r="HH100" s="160"/>
      <c r="HI100" s="160"/>
      <c r="HJ100" s="160"/>
      <c r="HK100" s="160"/>
      <c r="HL100" s="160"/>
      <c r="HM100" s="160"/>
      <c r="HN100" s="160"/>
      <c r="HO100" s="160"/>
      <c r="HP100" s="160"/>
      <c r="HQ100" s="160"/>
      <c r="HR100" s="160"/>
      <c r="HS100" s="160"/>
      <c r="HT100" s="160"/>
      <c r="HU100" s="160"/>
      <c r="HV100" s="160"/>
      <c r="HW100" s="160"/>
      <c r="HX100" s="160"/>
      <c r="HY100" s="160"/>
      <c r="HZ100" s="160"/>
      <c r="IA100" s="160"/>
      <c r="IB100" s="160"/>
      <c r="IC100" s="160"/>
      <c r="ID100" s="160"/>
      <c r="IE100" s="160"/>
      <c r="IF100" s="160"/>
      <c r="IG100" s="160"/>
      <c r="IH100"/>
      <c r="II100"/>
      <c r="IJ100"/>
      <c r="IK100"/>
    </row>
    <row r="101" spans="1:245" s="157" customFormat="1" ht="13.5" customHeight="1">
      <c r="A101" s="138">
        <v>2013850</v>
      </c>
      <c r="B101" s="173" t="s">
        <v>46</v>
      </c>
      <c r="C101" s="174">
        <f>VLOOKUP(A101,'[8]一般公共预算'!$A$6:$C$369,3,FALSE)</f>
        <v>345.08</v>
      </c>
      <c r="D101" s="174">
        <v>325.16</v>
      </c>
      <c r="E101" s="174">
        <f t="shared" si="1"/>
        <v>106.13</v>
      </c>
      <c r="GH101" s="160"/>
      <c r="GI101" s="160"/>
      <c r="GJ101" s="160"/>
      <c r="GK101" s="160"/>
      <c r="GL101" s="160"/>
      <c r="GM101" s="160"/>
      <c r="GN101" s="160"/>
      <c r="GO101" s="160"/>
      <c r="GP101" s="160"/>
      <c r="GQ101" s="160"/>
      <c r="GR101" s="160"/>
      <c r="GS101" s="160"/>
      <c r="GT101" s="160"/>
      <c r="GU101" s="160"/>
      <c r="GV101" s="160"/>
      <c r="GW101" s="160"/>
      <c r="GX101" s="160"/>
      <c r="GY101" s="160"/>
      <c r="GZ101" s="160"/>
      <c r="HA101" s="160"/>
      <c r="HB101" s="160"/>
      <c r="HC101" s="160"/>
      <c r="HD101" s="160"/>
      <c r="HE101" s="160"/>
      <c r="HF101" s="160"/>
      <c r="HG101" s="160"/>
      <c r="HH101" s="160"/>
      <c r="HI101" s="160"/>
      <c r="HJ101" s="160"/>
      <c r="HK101" s="160"/>
      <c r="HL101" s="160"/>
      <c r="HM101" s="160"/>
      <c r="HN101" s="160"/>
      <c r="HO101" s="160"/>
      <c r="HP101" s="160"/>
      <c r="HQ101" s="160"/>
      <c r="HR101" s="160"/>
      <c r="HS101" s="160"/>
      <c r="HT101" s="160"/>
      <c r="HU101" s="160"/>
      <c r="HV101" s="160"/>
      <c r="HW101" s="160"/>
      <c r="HX101" s="160"/>
      <c r="HY101" s="160"/>
      <c r="HZ101" s="160"/>
      <c r="IA101" s="160"/>
      <c r="IB101" s="160"/>
      <c r="IC101" s="160"/>
      <c r="ID101" s="160"/>
      <c r="IE101" s="160"/>
      <c r="IF101" s="160"/>
      <c r="IG101" s="160"/>
      <c r="IH101"/>
      <c r="II101"/>
      <c r="IJ101"/>
      <c r="IK101"/>
    </row>
    <row r="102" spans="1:189" s="159" customFormat="1" ht="13.5" customHeight="1">
      <c r="A102" s="138">
        <v>2013899</v>
      </c>
      <c r="B102" s="173" t="s">
        <v>90</v>
      </c>
      <c r="C102" s="174"/>
      <c r="D102" s="174">
        <v>40</v>
      </c>
      <c r="E102" s="174">
        <f t="shared" si="1"/>
        <v>0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</row>
    <row r="103" spans="1:245" s="157" customFormat="1" ht="13.5" customHeight="1">
      <c r="A103" s="138">
        <v>20199</v>
      </c>
      <c r="B103" s="173" t="s">
        <v>91</v>
      </c>
      <c r="C103" s="174">
        <f>VLOOKUP(A103,'[8]一般公共预算'!$A$6:$C$369,3,FALSE)</f>
        <v>2500</v>
      </c>
      <c r="D103" s="174"/>
      <c r="E103" s="174">
        <f t="shared" si="1"/>
      </c>
      <c r="GH103" s="160"/>
      <c r="GI103" s="160"/>
      <c r="GJ103" s="160"/>
      <c r="GK103" s="160"/>
      <c r="GL103" s="160"/>
      <c r="GM103" s="160"/>
      <c r="GN103" s="160"/>
      <c r="GO103" s="160"/>
      <c r="GP103" s="160"/>
      <c r="GQ103" s="160"/>
      <c r="GR103" s="160"/>
      <c r="GS103" s="160"/>
      <c r="GT103" s="160"/>
      <c r="GU103" s="160"/>
      <c r="GV103" s="160"/>
      <c r="GW103" s="160"/>
      <c r="GX103" s="160"/>
      <c r="GY103" s="160"/>
      <c r="GZ103" s="160"/>
      <c r="HA103" s="160"/>
      <c r="HB103" s="160"/>
      <c r="HC103" s="160"/>
      <c r="HD103" s="160"/>
      <c r="HE103" s="160"/>
      <c r="HF103" s="160"/>
      <c r="HG103" s="160"/>
      <c r="HH103" s="160"/>
      <c r="HI103" s="160"/>
      <c r="HJ103" s="160"/>
      <c r="HK103" s="160"/>
      <c r="HL103" s="160"/>
      <c r="HM103" s="160"/>
      <c r="HN103" s="160"/>
      <c r="HO103" s="160"/>
      <c r="HP103" s="160"/>
      <c r="HQ103" s="160"/>
      <c r="HR103" s="160"/>
      <c r="HS103" s="160"/>
      <c r="HT103" s="160"/>
      <c r="HU103" s="160"/>
      <c r="HV103" s="160"/>
      <c r="HW103" s="160"/>
      <c r="HX103" s="160"/>
      <c r="HY103" s="160"/>
      <c r="HZ103" s="160"/>
      <c r="IA103" s="160"/>
      <c r="IB103" s="160"/>
      <c r="IC103" s="160"/>
      <c r="ID103" s="160"/>
      <c r="IE103" s="160"/>
      <c r="IF103" s="160"/>
      <c r="IG103" s="160"/>
      <c r="IH103"/>
      <c r="II103"/>
      <c r="IJ103"/>
      <c r="IK103"/>
    </row>
    <row r="104" spans="1:245" s="157" customFormat="1" ht="13.5" customHeight="1">
      <c r="A104" s="138">
        <v>2019999</v>
      </c>
      <c r="B104" s="173" t="s">
        <v>638</v>
      </c>
      <c r="C104" s="174">
        <f>VLOOKUP(A104,'[8]一般公共预算'!$A$6:$C$369,3,FALSE)</f>
        <v>2500</v>
      </c>
      <c r="D104" s="174"/>
      <c r="E104" s="174">
        <f t="shared" si="1"/>
      </c>
      <c r="GH104" s="160"/>
      <c r="GI104" s="160"/>
      <c r="GJ104" s="160"/>
      <c r="GK104" s="160"/>
      <c r="GL104" s="160"/>
      <c r="GM104" s="160"/>
      <c r="GN104" s="160"/>
      <c r="GO104" s="160"/>
      <c r="GP104" s="160"/>
      <c r="GQ104" s="160"/>
      <c r="GR104" s="160"/>
      <c r="GS104" s="160"/>
      <c r="GT104" s="160"/>
      <c r="GU104" s="160"/>
      <c r="GV104" s="160"/>
      <c r="GW104" s="160"/>
      <c r="GX104" s="160"/>
      <c r="GY104" s="160"/>
      <c r="GZ104" s="160"/>
      <c r="HA104" s="160"/>
      <c r="HB104" s="160"/>
      <c r="HC104" s="160"/>
      <c r="HD104" s="160"/>
      <c r="HE104" s="160"/>
      <c r="HF104" s="160"/>
      <c r="HG104" s="160"/>
      <c r="HH104" s="160"/>
      <c r="HI104" s="160"/>
      <c r="HJ104" s="160"/>
      <c r="HK104" s="160"/>
      <c r="HL104" s="160"/>
      <c r="HM104" s="160"/>
      <c r="HN104" s="160"/>
      <c r="HO104" s="160"/>
      <c r="HP104" s="160"/>
      <c r="HQ104" s="160"/>
      <c r="HR104" s="160"/>
      <c r="HS104" s="160"/>
      <c r="HT104" s="160"/>
      <c r="HU104" s="160"/>
      <c r="HV104" s="160"/>
      <c r="HW104" s="160"/>
      <c r="HX104" s="160"/>
      <c r="HY104" s="160"/>
      <c r="HZ104" s="160"/>
      <c r="IA104" s="160"/>
      <c r="IB104" s="160"/>
      <c r="IC104" s="160"/>
      <c r="ID104" s="160"/>
      <c r="IE104" s="160"/>
      <c r="IF104" s="160"/>
      <c r="IG104" s="160"/>
      <c r="IH104"/>
      <c r="II104"/>
      <c r="IJ104"/>
      <c r="IK104"/>
    </row>
    <row r="105" spans="1:245" s="157" customFormat="1" ht="13.5" customHeight="1">
      <c r="A105" s="171">
        <v>203</v>
      </c>
      <c r="B105" s="178" t="s">
        <v>93</v>
      </c>
      <c r="C105" s="169">
        <f>VLOOKUP(A105,'[8]一般公共预算'!$A$6:$C$369,3,FALSE)</f>
        <v>1407.34</v>
      </c>
      <c r="D105" s="169">
        <v>1216.5</v>
      </c>
      <c r="E105" s="169">
        <f t="shared" si="1"/>
        <v>115.69</v>
      </c>
      <c r="GH105" s="160"/>
      <c r="GI105" s="160"/>
      <c r="GJ105" s="160"/>
      <c r="GK105" s="160"/>
      <c r="GL105" s="160"/>
      <c r="GM105" s="160"/>
      <c r="GN105" s="160"/>
      <c r="GO105" s="160"/>
      <c r="GP105" s="160"/>
      <c r="GQ105" s="160"/>
      <c r="GR105" s="160"/>
      <c r="GS105" s="160"/>
      <c r="GT105" s="160"/>
      <c r="GU105" s="160"/>
      <c r="GV105" s="160"/>
      <c r="GW105" s="160"/>
      <c r="GX105" s="160"/>
      <c r="GY105" s="160"/>
      <c r="GZ105" s="160"/>
      <c r="HA105" s="160"/>
      <c r="HB105" s="160"/>
      <c r="HC105" s="160"/>
      <c r="HD105" s="160"/>
      <c r="HE105" s="160"/>
      <c r="HF105" s="160"/>
      <c r="HG105" s="160"/>
      <c r="HH105" s="160"/>
      <c r="HI105" s="160"/>
      <c r="HJ105" s="160"/>
      <c r="HK105" s="160"/>
      <c r="HL105" s="160"/>
      <c r="HM105" s="160"/>
      <c r="HN105" s="160"/>
      <c r="HO105" s="160"/>
      <c r="HP105" s="160"/>
      <c r="HQ105" s="160"/>
      <c r="HR105" s="160"/>
      <c r="HS105" s="160"/>
      <c r="HT105" s="160"/>
      <c r="HU105" s="160"/>
      <c r="HV105" s="160"/>
      <c r="HW105" s="160"/>
      <c r="HX105" s="160"/>
      <c r="HY105" s="160"/>
      <c r="HZ105" s="160"/>
      <c r="IA105" s="160"/>
      <c r="IB105" s="160"/>
      <c r="IC105" s="160"/>
      <c r="ID105" s="160"/>
      <c r="IE105" s="160"/>
      <c r="IF105" s="160"/>
      <c r="IG105" s="160"/>
      <c r="IH105"/>
      <c r="II105"/>
      <c r="IJ105"/>
      <c r="IK105"/>
    </row>
    <row r="106" spans="1:245" s="157" customFormat="1" ht="13.5" customHeight="1">
      <c r="A106" s="171">
        <v>204</v>
      </c>
      <c r="B106" s="178" t="s">
        <v>94</v>
      </c>
      <c r="C106" s="169">
        <f>VLOOKUP(A106,'[8]一般公共预算'!$A$6:$C$369,3,FALSE)</f>
        <v>73024.98</v>
      </c>
      <c r="D106" s="169">
        <v>64290.44</v>
      </c>
      <c r="E106" s="169">
        <f t="shared" si="1"/>
        <v>113.59</v>
      </c>
      <c r="GH106" s="160"/>
      <c r="GI106" s="160"/>
      <c r="GJ106" s="160"/>
      <c r="GK106" s="160"/>
      <c r="GL106" s="160"/>
      <c r="GM106" s="160"/>
      <c r="GN106" s="160"/>
      <c r="GO106" s="160"/>
      <c r="GP106" s="160"/>
      <c r="GQ106" s="160"/>
      <c r="GR106" s="160"/>
      <c r="GS106" s="160"/>
      <c r="GT106" s="160"/>
      <c r="GU106" s="160"/>
      <c r="GV106" s="160"/>
      <c r="GW106" s="160"/>
      <c r="GX106" s="160"/>
      <c r="GY106" s="160"/>
      <c r="GZ106" s="160"/>
      <c r="HA106" s="160"/>
      <c r="HB106" s="160"/>
      <c r="HC106" s="160"/>
      <c r="HD106" s="160"/>
      <c r="HE106" s="160"/>
      <c r="HF106" s="160"/>
      <c r="HG106" s="160"/>
      <c r="HH106" s="160"/>
      <c r="HI106" s="160"/>
      <c r="HJ106" s="160"/>
      <c r="HK106" s="160"/>
      <c r="HL106" s="160"/>
      <c r="HM106" s="160"/>
      <c r="HN106" s="160"/>
      <c r="HO106" s="160"/>
      <c r="HP106" s="160"/>
      <c r="HQ106" s="160"/>
      <c r="HR106" s="160"/>
      <c r="HS106" s="160"/>
      <c r="HT106" s="160"/>
      <c r="HU106" s="160"/>
      <c r="HV106" s="160"/>
      <c r="HW106" s="160"/>
      <c r="HX106" s="160"/>
      <c r="HY106" s="160"/>
      <c r="HZ106" s="160"/>
      <c r="IA106" s="160"/>
      <c r="IB106" s="160"/>
      <c r="IC106" s="160"/>
      <c r="ID106" s="160"/>
      <c r="IE106" s="160"/>
      <c r="IF106" s="160"/>
      <c r="IG106" s="160"/>
      <c r="IH106"/>
      <c r="II106"/>
      <c r="IJ106"/>
      <c r="IK106"/>
    </row>
    <row r="107" spans="1:245" s="157" customFormat="1" ht="13.5" customHeight="1">
      <c r="A107" s="138">
        <v>20401</v>
      </c>
      <c r="B107" s="179" t="s">
        <v>95</v>
      </c>
      <c r="C107" s="174">
        <f>VLOOKUP(A107,'[8]一般公共预算'!$A$6:$C$369,3,FALSE)</f>
        <v>52</v>
      </c>
      <c r="D107" s="174">
        <v>52</v>
      </c>
      <c r="E107" s="174">
        <f t="shared" si="1"/>
        <v>100</v>
      </c>
      <c r="GH107" s="160"/>
      <c r="GI107" s="160"/>
      <c r="GJ107" s="160"/>
      <c r="GK107" s="160"/>
      <c r="GL107" s="160"/>
      <c r="GM107" s="160"/>
      <c r="GN107" s="160"/>
      <c r="GO107" s="160"/>
      <c r="GP107" s="160"/>
      <c r="GQ107" s="160"/>
      <c r="GR107" s="160"/>
      <c r="GS107" s="160"/>
      <c r="GT107" s="160"/>
      <c r="GU107" s="160"/>
      <c r="GV107" s="160"/>
      <c r="GW107" s="160"/>
      <c r="GX107" s="160"/>
      <c r="GY107" s="160"/>
      <c r="GZ107" s="160"/>
      <c r="HA107" s="160"/>
      <c r="HB107" s="160"/>
      <c r="HC107" s="160"/>
      <c r="HD107" s="160"/>
      <c r="HE107" s="160"/>
      <c r="HF107" s="160"/>
      <c r="HG107" s="160"/>
      <c r="HH107" s="160"/>
      <c r="HI107" s="160"/>
      <c r="HJ107" s="160"/>
      <c r="HK107" s="160"/>
      <c r="HL107" s="160"/>
      <c r="HM107" s="160"/>
      <c r="HN107" s="160"/>
      <c r="HO107" s="160"/>
      <c r="HP107" s="160"/>
      <c r="HQ107" s="160"/>
      <c r="HR107" s="160"/>
      <c r="HS107" s="160"/>
      <c r="HT107" s="160"/>
      <c r="HU107" s="160"/>
      <c r="HV107" s="160"/>
      <c r="HW107" s="160"/>
      <c r="HX107" s="160"/>
      <c r="HY107" s="160"/>
      <c r="HZ107" s="160"/>
      <c r="IA107" s="160"/>
      <c r="IB107" s="160"/>
      <c r="IC107" s="160"/>
      <c r="ID107" s="160"/>
      <c r="IE107" s="160"/>
      <c r="IF107" s="160"/>
      <c r="IG107" s="160"/>
      <c r="IH107"/>
      <c r="II107"/>
      <c r="IJ107"/>
      <c r="IK107"/>
    </row>
    <row r="108" spans="1:245" s="157" customFormat="1" ht="13.5" customHeight="1">
      <c r="A108" s="138">
        <v>20402</v>
      </c>
      <c r="B108" s="179" t="s">
        <v>96</v>
      </c>
      <c r="C108" s="174">
        <f>VLOOKUP(A108,'[8]一般公共预算'!$A$6:$C$369,3,FALSE)</f>
        <v>57225.42</v>
      </c>
      <c r="D108" s="174">
        <v>47816.82</v>
      </c>
      <c r="E108" s="174">
        <f t="shared" si="1"/>
        <v>119.68</v>
      </c>
      <c r="GH108" s="160"/>
      <c r="GI108" s="160"/>
      <c r="GJ108" s="160"/>
      <c r="GK108" s="160"/>
      <c r="GL108" s="160"/>
      <c r="GM108" s="160"/>
      <c r="GN108" s="160"/>
      <c r="GO108" s="160"/>
      <c r="GP108" s="160"/>
      <c r="GQ108" s="160"/>
      <c r="GR108" s="160"/>
      <c r="GS108" s="160"/>
      <c r="GT108" s="160"/>
      <c r="GU108" s="160"/>
      <c r="GV108" s="160"/>
      <c r="GW108" s="160"/>
      <c r="GX108" s="160"/>
      <c r="GY108" s="160"/>
      <c r="GZ108" s="160"/>
      <c r="HA108" s="160"/>
      <c r="HB108" s="160"/>
      <c r="HC108" s="160"/>
      <c r="HD108" s="160"/>
      <c r="HE108" s="160"/>
      <c r="HF108" s="160"/>
      <c r="HG108" s="160"/>
      <c r="HH108" s="160"/>
      <c r="HI108" s="160"/>
      <c r="HJ108" s="160"/>
      <c r="HK108" s="160"/>
      <c r="HL108" s="160"/>
      <c r="HM108" s="160"/>
      <c r="HN108" s="160"/>
      <c r="HO108" s="160"/>
      <c r="HP108" s="160"/>
      <c r="HQ108" s="160"/>
      <c r="HR108" s="160"/>
      <c r="HS108" s="160"/>
      <c r="HT108" s="160"/>
      <c r="HU108" s="160"/>
      <c r="HV108" s="160"/>
      <c r="HW108" s="160"/>
      <c r="HX108" s="160"/>
      <c r="HY108" s="160"/>
      <c r="HZ108" s="160"/>
      <c r="IA108" s="160"/>
      <c r="IB108" s="160"/>
      <c r="IC108" s="160"/>
      <c r="ID108" s="160"/>
      <c r="IE108" s="160"/>
      <c r="IF108" s="160"/>
      <c r="IG108" s="160"/>
      <c r="IH108"/>
      <c r="II108"/>
      <c r="IJ108"/>
      <c r="IK108"/>
    </row>
    <row r="109" spans="1:245" s="157" customFormat="1" ht="13.5" customHeight="1">
      <c r="A109" s="138">
        <v>20404</v>
      </c>
      <c r="B109" s="179" t="s">
        <v>97</v>
      </c>
      <c r="C109" s="174">
        <f>VLOOKUP(A109,'[8]一般公共预算'!$A$6:$C$369,3,FALSE)</f>
        <v>3476.14</v>
      </c>
      <c r="D109" s="174">
        <v>3353.79</v>
      </c>
      <c r="E109" s="174">
        <f t="shared" si="1"/>
        <v>103.65</v>
      </c>
      <c r="GH109" s="160"/>
      <c r="GI109" s="160"/>
      <c r="GJ109" s="160"/>
      <c r="GK109" s="160"/>
      <c r="GL109" s="160"/>
      <c r="GM109" s="160"/>
      <c r="GN109" s="160"/>
      <c r="GO109" s="160"/>
      <c r="GP109" s="160"/>
      <c r="GQ109" s="160"/>
      <c r="GR109" s="160"/>
      <c r="GS109" s="160"/>
      <c r="GT109" s="160"/>
      <c r="GU109" s="160"/>
      <c r="GV109" s="160"/>
      <c r="GW109" s="160"/>
      <c r="GX109" s="160"/>
      <c r="GY109" s="160"/>
      <c r="GZ109" s="160"/>
      <c r="HA109" s="160"/>
      <c r="HB109" s="160"/>
      <c r="HC109" s="160"/>
      <c r="HD109" s="160"/>
      <c r="HE109" s="160"/>
      <c r="HF109" s="160"/>
      <c r="HG109" s="160"/>
      <c r="HH109" s="160"/>
      <c r="HI109" s="160"/>
      <c r="HJ109" s="160"/>
      <c r="HK109" s="160"/>
      <c r="HL109" s="160"/>
      <c r="HM109" s="160"/>
      <c r="HN109" s="160"/>
      <c r="HO109" s="160"/>
      <c r="HP109" s="160"/>
      <c r="HQ109" s="160"/>
      <c r="HR109" s="160"/>
      <c r="HS109" s="160"/>
      <c r="HT109" s="160"/>
      <c r="HU109" s="160"/>
      <c r="HV109" s="160"/>
      <c r="HW109" s="160"/>
      <c r="HX109" s="160"/>
      <c r="HY109" s="160"/>
      <c r="HZ109" s="160"/>
      <c r="IA109" s="160"/>
      <c r="IB109" s="160"/>
      <c r="IC109" s="160"/>
      <c r="ID109" s="160"/>
      <c r="IE109" s="160"/>
      <c r="IF109" s="160"/>
      <c r="IG109" s="160"/>
      <c r="IH109"/>
      <c r="II109"/>
      <c r="IJ109"/>
      <c r="IK109"/>
    </row>
    <row r="110" spans="1:245" s="157" customFormat="1" ht="13.5" customHeight="1">
      <c r="A110" s="138">
        <v>20405</v>
      </c>
      <c r="B110" s="179" t="s">
        <v>98</v>
      </c>
      <c r="C110" s="174">
        <f>VLOOKUP(A110,'[8]一般公共预算'!$A$6:$C$369,3,FALSE)</f>
        <v>8913.17</v>
      </c>
      <c r="D110" s="174">
        <v>9386.71</v>
      </c>
      <c r="E110" s="174">
        <f t="shared" si="1"/>
        <v>94.96</v>
      </c>
      <c r="GH110" s="160"/>
      <c r="GI110" s="160"/>
      <c r="GJ110" s="160"/>
      <c r="GK110" s="160"/>
      <c r="GL110" s="160"/>
      <c r="GM110" s="160"/>
      <c r="GN110" s="160"/>
      <c r="GO110" s="160"/>
      <c r="GP110" s="160"/>
      <c r="GQ110" s="160"/>
      <c r="GR110" s="160"/>
      <c r="GS110" s="160"/>
      <c r="GT110" s="160"/>
      <c r="GU110" s="160"/>
      <c r="GV110" s="160"/>
      <c r="GW110" s="160"/>
      <c r="GX110" s="160"/>
      <c r="GY110" s="160"/>
      <c r="GZ110" s="160"/>
      <c r="HA110" s="160"/>
      <c r="HB110" s="160"/>
      <c r="HC110" s="160"/>
      <c r="HD110" s="160"/>
      <c r="HE110" s="160"/>
      <c r="HF110" s="160"/>
      <c r="HG110" s="160"/>
      <c r="HH110" s="160"/>
      <c r="HI110" s="160"/>
      <c r="HJ110" s="160"/>
      <c r="HK110" s="160"/>
      <c r="HL110" s="160"/>
      <c r="HM110" s="160"/>
      <c r="HN110" s="160"/>
      <c r="HO110" s="160"/>
      <c r="HP110" s="160"/>
      <c r="HQ110" s="160"/>
      <c r="HR110" s="160"/>
      <c r="HS110" s="160"/>
      <c r="HT110" s="160"/>
      <c r="HU110" s="160"/>
      <c r="HV110" s="160"/>
      <c r="HW110" s="160"/>
      <c r="HX110" s="160"/>
      <c r="HY110" s="160"/>
      <c r="HZ110" s="160"/>
      <c r="IA110" s="160"/>
      <c r="IB110" s="160"/>
      <c r="IC110" s="160"/>
      <c r="ID110" s="160"/>
      <c r="IE110" s="160"/>
      <c r="IF110" s="160"/>
      <c r="IG110" s="160"/>
      <c r="IH110"/>
      <c r="II110"/>
      <c r="IJ110"/>
      <c r="IK110"/>
    </row>
    <row r="111" spans="1:245" s="157" customFormat="1" ht="13.5" customHeight="1">
      <c r="A111" s="138">
        <v>20406</v>
      </c>
      <c r="B111" s="179" t="s">
        <v>99</v>
      </c>
      <c r="C111" s="174">
        <f>VLOOKUP(A111,'[8]一般公共预算'!$A$6:$C$369,3,FALSE)</f>
        <v>3278.25</v>
      </c>
      <c r="D111" s="174">
        <v>3330.62</v>
      </c>
      <c r="E111" s="174">
        <f t="shared" si="1"/>
        <v>98.43</v>
      </c>
      <c r="GH111" s="160"/>
      <c r="GI111" s="160"/>
      <c r="GJ111" s="160"/>
      <c r="GK111" s="160"/>
      <c r="GL111" s="160"/>
      <c r="GM111" s="160"/>
      <c r="GN111" s="160"/>
      <c r="GO111" s="160"/>
      <c r="GP111" s="160"/>
      <c r="GQ111" s="160"/>
      <c r="GR111" s="160"/>
      <c r="GS111" s="160"/>
      <c r="GT111" s="160"/>
      <c r="GU111" s="160"/>
      <c r="GV111" s="160"/>
      <c r="GW111" s="160"/>
      <c r="GX111" s="160"/>
      <c r="GY111" s="160"/>
      <c r="GZ111" s="160"/>
      <c r="HA111" s="160"/>
      <c r="HB111" s="160"/>
      <c r="HC111" s="160"/>
      <c r="HD111" s="160"/>
      <c r="HE111" s="160"/>
      <c r="HF111" s="160"/>
      <c r="HG111" s="160"/>
      <c r="HH111" s="160"/>
      <c r="HI111" s="160"/>
      <c r="HJ111" s="160"/>
      <c r="HK111" s="160"/>
      <c r="HL111" s="160"/>
      <c r="HM111" s="160"/>
      <c r="HN111" s="160"/>
      <c r="HO111" s="160"/>
      <c r="HP111" s="160"/>
      <c r="HQ111" s="160"/>
      <c r="HR111" s="160"/>
      <c r="HS111" s="160"/>
      <c r="HT111" s="160"/>
      <c r="HU111" s="160"/>
      <c r="HV111" s="160"/>
      <c r="HW111" s="160"/>
      <c r="HX111" s="160"/>
      <c r="HY111" s="160"/>
      <c r="HZ111" s="160"/>
      <c r="IA111" s="160"/>
      <c r="IB111" s="160"/>
      <c r="IC111" s="160"/>
      <c r="ID111" s="160"/>
      <c r="IE111" s="160"/>
      <c r="IF111" s="160"/>
      <c r="IG111" s="160"/>
      <c r="IH111"/>
      <c r="II111"/>
      <c r="IJ111"/>
      <c r="IK111"/>
    </row>
    <row r="112" spans="1:245" s="157" customFormat="1" ht="13.5" customHeight="1">
      <c r="A112" s="171">
        <v>205</v>
      </c>
      <c r="B112" s="178" t="s">
        <v>100</v>
      </c>
      <c r="C112" s="169">
        <f>VLOOKUP(A112,'[8]一般公共预算'!$A$6:$C$369,3,FALSE)</f>
        <v>241613.99</v>
      </c>
      <c r="D112" s="169">
        <v>198450.26</v>
      </c>
      <c r="E112" s="169">
        <f t="shared" si="1"/>
        <v>121.75</v>
      </c>
      <c r="GH112" s="160"/>
      <c r="GI112" s="160"/>
      <c r="GJ112" s="160"/>
      <c r="GK112" s="160"/>
      <c r="GL112" s="160"/>
      <c r="GM112" s="160"/>
      <c r="GN112" s="160"/>
      <c r="GO112" s="160"/>
      <c r="GP112" s="160"/>
      <c r="GQ112" s="160"/>
      <c r="GR112" s="160"/>
      <c r="GS112" s="160"/>
      <c r="GT112" s="160"/>
      <c r="GU112" s="160"/>
      <c r="GV112" s="160"/>
      <c r="GW112" s="160"/>
      <c r="GX112" s="160"/>
      <c r="GY112" s="160"/>
      <c r="GZ112" s="160"/>
      <c r="HA112" s="160"/>
      <c r="HB112" s="160"/>
      <c r="HC112" s="160"/>
      <c r="HD112" s="160"/>
      <c r="HE112" s="160"/>
      <c r="HF112" s="160"/>
      <c r="HG112" s="160"/>
      <c r="HH112" s="160"/>
      <c r="HI112" s="160"/>
      <c r="HJ112" s="160"/>
      <c r="HK112" s="160"/>
      <c r="HL112" s="160"/>
      <c r="HM112" s="160"/>
      <c r="HN112" s="160"/>
      <c r="HO112" s="160"/>
      <c r="HP112" s="160"/>
      <c r="HQ112" s="160"/>
      <c r="HR112" s="160"/>
      <c r="HS112" s="160"/>
      <c r="HT112" s="160"/>
      <c r="HU112" s="160"/>
      <c r="HV112" s="160"/>
      <c r="HW112" s="160"/>
      <c r="HX112" s="160"/>
      <c r="HY112" s="160"/>
      <c r="HZ112" s="160"/>
      <c r="IA112" s="160"/>
      <c r="IB112" s="160"/>
      <c r="IC112" s="160"/>
      <c r="ID112" s="160"/>
      <c r="IE112" s="160"/>
      <c r="IF112" s="160"/>
      <c r="IG112" s="160"/>
      <c r="IH112"/>
      <c r="II112"/>
      <c r="IJ112"/>
      <c r="IK112"/>
    </row>
    <row r="113" spans="1:245" s="157" customFormat="1" ht="13.5" customHeight="1">
      <c r="A113" s="138">
        <v>20501</v>
      </c>
      <c r="B113" s="179" t="s">
        <v>101</v>
      </c>
      <c r="C113" s="174">
        <f>VLOOKUP(A113,'[8]一般公共预算'!$A$6:$C$369,3,FALSE)</f>
        <v>811.8</v>
      </c>
      <c r="D113" s="174">
        <v>396.27</v>
      </c>
      <c r="E113" s="174">
        <f t="shared" si="1"/>
        <v>204.86</v>
      </c>
      <c r="GH113" s="160"/>
      <c r="GI113" s="160"/>
      <c r="GJ113" s="160"/>
      <c r="GK113" s="160"/>
      <c r="GL113" s="160"/>
      <c r="GM113" s="160"/>
      <c r="GN113" s="160"/>
      <c r="GO113" s="160"/>
      <c r="GP113" s="160"/>
      <c r="GQ113" s="160"/>
      <c r="GR113" s="160"/>
      <c r="GS113" s="160"/>
      <c r="GT113" s="160"/>
      <c r="GU113" s="160"/>
      <c r="GV113" s="160"/>
      <c r="GW113" s="160"/>
      <c r="GX113" s="160"/>
      <c r="GY113" s="160"/>
      <c r="GZ113" s="160"/>
      <c r="HA113" s="160"/>
      <c r="HB113" s="160"/>
      <c r="HC113" s="160"/>
      <c r="HD113" s="160"/>
      <c r="HE113" s="160"/>
      <c r="HF113" s="160"/>
      <c r="HG113" s="160"/>
      <c r="HH113" s="160"/>
      <c r="HI113" s="160"/>
      <c r="HJ113" s="160"/>
      <c r="HK113" s="160"/>
      <c r="HL113" s="160"/>
      <c r="HM113" s="160"/>
      <c r="HN113" s="160"/>
      <c r="HO113" s="160"/>
      <c r="HP113" s="160"/>
      <c r="HQ113" s="160"/>
      <c r="HR113" s="160"/>
      <c r="HS113" s="160"/>
      <c r="HT113" s="160"/>
      <c r="HU113" s="160"/>
      <c r="HV113" s="160"/>
      <c r="HW113" s="160"/>
      <c r="HX113" s="160"/>
      <c r="HY113" s="160"/>
      <c r="HZ113" s="160"/>
      <c r="IA113" s="160"/>
      <c r="IB113" s="160"/>
      <c r="IC113" s="160"/>
      <c r="ID113" s="160"/>
      <c r="IE113" s="160"/>
      <c r="IF113" s="160"/>
      <c r="IG113" s="160"/>
      <c r="IH113"/>
      <c r="II113"/>
      <c r="IJ113"/>
      <c r="IK113"/>
    </row>
    <row r="114" spans="1:245" s="157" customFormat="1" ht="13.5" customHeight="1">
      <c r="A114" s="138">
        <v>2050101</v>
      </c>
      <c r="B114" s="179" t="s">
        <v>39</v>
      </c>
      <c r="C114" s="174">
        <f>VLOOKUP(A114,'[8]一般公共预算'!$A$6:$C$369,3,FALSE)</f>
        <v>811.8</v>
      </c>
      <c r="D114" s="174">
        <v>396.27</v>
      </c>
      <c r="E114" s="174">
        <f t="shared" si="1"/>
        <v>204.86</v>
      </c>
      <c r="GH114" s="160"/>
      <c r="GI114" s="160"/>
      <c r="GJ114" s="160"/>
      <c r="GK114" s="160"/>
      <c r="GL114" s="160"/>
      <c r="GM114" s="160"/>
      <c r="GN114" s="160"/>
      <c r="GO114" s="160"/>
      <c r="GP114" s="160"/>
      <c r="GQ114" s="160"/>
      <c r="GR114" s="160"/>
      <c r="GS114" s="160"/>
      <c r="GT114" s="160"/>
      <c r="GU114" s="160"/>
      <c r="GV114" s="160"/>
      <c r="GW114" s="160"/>
      <c r="GX114" s="160"/>
      <c r="GY114" s="160"/>
      <c r="GZ114" s="160"/>
      <c r="HA114" s="160"/>
      <c r="HB114" s="160"/>
      <c r="HC114" s="160"/>
      <c r="HD114" s="160"/>
      <c r="HE114" s="160"/>
      <c r="HF114" s="160"/>
      <c r="HG114" s="160"/>
      <c r="HH114" s="160"/>
      <c r="HI114" s="160"/>
      <c r="HJ114" s="160"/>
      <c r="HK114" s="160"/>
      <c r="HL114" s="160"/>
      <c r="HM114" s="160"/>
      <c r="HN114" s="160"/>
      <c r="HO114" s="160"/>
      <c r="HP114" s="160"/>
      <c r="HQ114" s="160"/>
      <c r="HR114" s="160"/>
      <c r="HS114" s="160"/>
      <c r="HT114" s="160"/>
      <c r="HU114" s="160"/>
      <c r="HV114" s="160"/>
      <c r="HW114" s="160"/>
      <c r="HX114" s="160"/>
      <c r="HY114" s="160"/>
      <c r="HZ114" s="160"/>
      <c r="IA114" s="160"/>
      <c r="IB114" s="160"/>
      <c r="IC114" s="160"/>
      <c r="ID114" s="160"/>
      <c r="IE114" s="160"/>
      <c r="IF114" s="160"/>
      <c r="IG114" s="160"/>
      <c r="IH114"/>
      <c r="II114"/>
      <c r="IJ114"/>
      <c r="IK114"/>
    </row>
    <row r="115" spans="1:245" s="157" customFormat="1" ht="13.5" customHeight="1">
      <c r="A115" s="138">
        <v>20502</v>
      </c>
      <c r="B115" s="179" t="s">
        <v>102</v>
      </c>
      <c r="C115" s="174">
        <f>VLOOKUP(A115,'[8]一般公共预算'!$A$6:$C$369,3,FALSE)</f>
        <v>208201.07</v>
      </c>
      <c r="D115" s="174">
        <f>317044.44-150000</f>
        <v>167044.44</v>
      </c>
      <c r="E115" s="174">
        <f t="shared" si="1"/>
        <v>124.64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160"/>
      <c r="EE115" s="160"/>
      <c r="EF115" s="160"/>
      <c r="EG115" s="160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  <c r="EV115" s="160"/>
      <c r="EW115" s="160"/>
      <c r="EX115" s="160"/>
      <c r="EY115" s="160"/>
      <c r="EZ115" s="160"/>
      <c r="FA115" s="160"/>
      <c r="FB115" s="160"/>
      <c r="FC115" s="160"/>
      <c r="FD115" s="160"/>
      <c r="FE115" s="160"/>
      <c r="FF115" s="160"/>
      <c r="FG115" s="160"/>
      <c r="FH115" s="160"/>
      <c r="FI115" s="160"/>
      <c r="FJ115" s="160"/>
      <c r="FK115" s="160"/>
      <c r="FL115" s="160"/>
      <c r="FM115" s="160"/>
      <c r="FN115" s="160"/>
      <c r="FO115" s="160"/>
      <c r="FP115" s="160"/>
      <c r="FQ115" s="160"/>
      <c r="FR115" s="160"/>
      <c r="FS115" s="160"/>
      <c r="FT115" s="160"/>
      <c r="FU115" s="160"/>
      <c r="FV115" s="160"/>
      <c r="FW115" s="160"/>
      <c r="FX115" s="160"/>
      <c r="FY115" s="160"/>
      <c r="FZ115" s="160"/>
      <c r="GA115" s="160"/>
      <c r="GB115" s="160"/>
      <c r="GC115" s="160"/>
      <c r="GD115" s="160"/>
      <c r="GE115" s="160"/>
      <c r="GF115" s="160"/>
      <c r="GG115" s="160"/>
      <c r="GH115" s="160"/>
      <c r="GI115" s="160"/>
      <c r="GJ115" s="160"/>
      <c r="GK115" s="160"/>
      <c r="GL115" s="160"/>
      <c r="GM115" s="160"/>
      <c r="GN115" s="160"/>
      <c r="GO115" s="160"/>
      <c r="GP115" s="160"/>
      <c r="GQ115" s="160"/>
      <c r="GR115" s="160"/>
      <c r="GS115" s="160"/>
      <c r="GT115" s="160"/>
      <c r="GU115" s="160"/>
      <c r="GV115" s="160"/>
      <c r="GW115" s="160"/>
      <c r="GX115" s="160"/>
      <c r="GY115" s="160"/>
      <c r="GZ115" s="160"/>
      <c r="HA115" s="160"/>
      <c r="HB115" s="160"/>
      <c r="HC115" s="160"/>
      <c r="HD115" s="160"/>
      <c r="HE115" s="160"/>
      <c r="HF115" s="160"/>
      <c r="HG115" s="160"/>
      <c r="HH115" s="160"/>
      <c r="HI115" s="160"/>
      <c r="HJ115" s="160"/>
      <c r="HK115" s="160"/>
      <c r="HL115" s="160"/>
      <c r="HM115" s="160"/>
      <c r="HN115" s="160"/>
      <c r="HO115" s="160"/>
      <c r="HP115" s="160"/>
      <c r="HQ115" s="160"/>
      <c r="HR115" s="160"/>
      <c r="HS115" s="160"/>
      <c r="HT115" s="160"/>
      <c r="HU115" s="160"/>
      <c r="HV115" s="160"/>
      <c r="HW115" s="160"/>
      <c r="HX115" s="160"/>
      <c r="HY115" s="160"/>
      <c r="HZ115" s="160"/>
      <c r="IA115" s="160"/>
      <c r="IB115" s="160"/>
      <c r="IC115" s="160"/>
      <c r="ID115" s="160"/>
      <c r="IE115" s="160"/>
      <c r="IF115" s="160"/>
      <c r="IG115" s="160"/>
      <c r="IH115"/>
      <c r="II115"/>
      <c r="IJ115"/>
      <c r="IK115"/>
    </row>
    <row r="116" spans="1:189" s="159" customFormat="1" ht="13.5" customHeight="1">
      <c r="A116" s="138">
        <v>2050201</v>
      </c>
      <c r="B116" s="179" t="s">
        <v>104</v>
      </c>
      <c r="C116" s="174">
        <f>VLOOKUP(A116,'[8]一般公共预算'!$A$6:$C$369,3,FALSE)</f>
        <v>37307.96</v>
      </c>
      <c r="D116" s="174">
        <v>22183.43</v>
      </c>
      <c r="E116" s="174">
        <f t="shared" si="1"/>
        <v>168.18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8"/>
      <c r="FT116" s="158"/>
      <c r="FU116" s="158"/>
      <c r="FV116" s="158"/>
      <c r="FW116" s="158"/>
      <c r="FX116" s="158"/>
      <c r="FY116" s="158"/>
      <c r="FZ116" s="158"/>
      <c r="GA116" s="158"/>
      <c r="GB116" s="158"/>
      <c r="GC116" s="158"/>
      <c r="GD116" s="158"/>
      <c r="GE116" s="158"/>
      <c r="GF116" s="158"/>
      <c r="GG116" s="158"/>
    </row>
    <row r="117" spans="1:245" s="157" customFormat="1" ht="13.5" customHeight="1">
      <c r="A117" s="138">
        <v>2050202</v>
      </c>
      <c r="B117" s="179" t="s">
        <v>106</v>
      </c>
      <c r="C117" s="174">
        <f>VLOOKUP(A117,'[8]一般公共预算'!$A$6:$C$369,3,FALSE)</f>
        <v>88232.64</v>
      </c>
      <c r="D117" s="174">
        <v>81321.61</v>
      </c>
      <c r="E117" s="174">
        <f t="shared" si="1"/>
        <v>108.5</v>
      </c>
      <c r="GH117" s="160"/>
      <c r="GI117" s="160"/>
      <c r="GJ117" s="160"/>
      <c r="GK117" s="160"/>
      <c r="GL117" s="160"/>
      <c r="GM117" s="160"/>
      <c r="GN117" s="160"/>
      <c r="GO117" s="160"/>
      <c r="GP117" s="160"/>
      <c r="GQ117" s="160"/>
      <c r="GR117" s="160"/>
      <c r="GS117" s="160"/>
      <c r="GT117" s="160"/>
      <c r="GU117" s="160"/>
      <c r="GV117" s="160"/>
      <c r="GW117" s="160"/>
      <c r="GX117" s="160"/>
      <c r="GY117" s="160"/>
      <c r="GZ117" s="160"/>
      <c r="HA117" s="160"/>
      <c r="HB117" s="160"/>
      <c r="HC117" s="160"/>
      <c r="HD117" s="160"/>
      <c r="HE117" s="160"/>
      <c r="HF117" s="160"/>
      <c r="HG117" s="160"/>
      <c r="HH117" s="160"/>
      <c r="HI117" s="160"/>
      <c r="HJ117" s="160"/>
      <c r="HK117" s="160"/>
      <c r="HL117" s="160"/>
      <c r="HM117" s="160"/>
      <c r="HN117" s="160"/>
      <c r="HO117" s="160"/>
      <c r="HP117" s="160"/>
      <c r="HQ117" s="160"/>
      <c r="HR117" s="160"/>
      <c r="HS117" s="160"/>
      <c r="HT117" s="160"/>
      <c r="HU117" s="160"/>
      <c r="HV117" s="160"/>
      <c r="HW117" s="160"/>
      <c r="HX117" s="160"/>
      <c r="HY117" s="160"/>
      <c r="HZ117" s="160"/>
      <c r="IA117" s="160"/>
      <c r="IB117" s="160"/>
      <c r="IC117" s="160"/>
      <c r="ID117" s="160"/>
      <c r="IE117" s="160"/>
      <c r="IF117" s="160"/>
      <c r="IG117" s="160"/>
      <c r="IH117"/>
      <c r="II117"/>
      <c r="IJ117"/>
      <c r="IK117"/>
    </row>
    <row r="118" spans="1:245" s="157" customFormat="1" ht="13.5" customHeight="1">
      <c r="A118" s="138">
        <v>2050203</v>
      </c>
      <c r="B118" s="179" t="s">
        <v>107</v>
      </c>
      <c r="C118" s="174">
        <f>VLOOKUP(A118,'[8]一般公共预算'!$A$6:$C$369,3,FALSE)</f>
        <v>51195.4</v>
      </c>
      <c r="D118" s="174">
        <v>47612.74</v>
      </c>
      <c r="E118" s="174">
        <f t="shared" si="1"/>
        <v>107.52</v>
      </c>
      <c r="GH118" s="160"/>
      <c r="GI118" s="160"/>
      <c r="GJ118" s="160"/>
      <c r="GK118" s="160"/>
      <c r="GL118" s="160"/>
      <c r="GM118" s="160"/>
      <c r="GN118" s="160"/>
      <c r="GO118" s="160"/>
      <c r="GP118" s="160"/>
      <c r="GQ118" s="160"/>
      <c r="GR118" s="160"/>
      <c r="GS118" s="160"/>
      <c r="GT118" s="160"/>
      <c r="GU118" s="160"/>
      <c r="GV118" s="160"/>
      <c r="GW118" s="160"/>
      <c r="GX118" s="160"/>
      <c r="GY118" s="160"/>
      <c r="GZ118" s="160"/>
      <c r="HA118" s="160"/>
      <c r="HB118" s="160"/>
      <c r="HC118" s="160"/>
      <c r="HD118" s="160"/>
      <c r="HE118" s="160"/>
      <c r="HF118" s="160"/>
      <c r="HG118" s="160"/>
      <c r="HH118" s="160"/>
      <c r="HI118" s="160"/>
      <c r="HJ118" s="160"/>
      <c r="HK118" s="160"/>
      <c r="HL118" s="160"/>
      <c r="HM118" s="160"/>
      <c r="HN118" s="160"/>
      <c r="HO118" s="160"/>
      <c r="HP118" s="160"/>
      <c r="HQ118" s="160"/>
      <c r="HR118" s="160"/>
      <c r="HS118" s="160"/>
      <c r="HT118" s="160"/>
      <c r="HU118" s="160"/>
      <c r="HV118" s="160"/>
      <c r="HW118" s="160"/>
      <c r="HX118" s="160"/>
      <c r="HY118" s="160"/>
      <c r="HZ118" s="160"/>
      <c r="IA118" s="160"/>
      <c r="IB118" s="160"/>
      <c r="IC118" s="160"/>
      <c r="ID118" s="160"/>
      <c r="IE118" s="160"/>
      <c r="IF118" s="160"/>
      <c r="IG118" s="160"/>
      <c r="IH118"/>
      <c r="II118"/>
      <c r="IJ118"/>
      <c r="IK118"/>
    </row>
    <row r="119" spans="1:245" s="157" customFormat="1" ht="13.5" customHeight="1">
      <c r="A119" s="138">
        <v>2050204</v>
      </c>
      <c r="B119" s="179" t="s">
        <v>108</v>
      </c>
      <c r="C119" s="174">
        <f>VLOOKUP(A119,'[8]一般公共预算'!$A$6:$C$369,3,FALSE)</f>
        <v>3410.5</v>
      </c>
      <c r="D119" s="174">
        <v>2901.23</v>
      </c>
      <c r="E119" s="174">
        <f t="shared" si="1"/>
        <v>117.55</v>
      </c>
      <c r="GH119" s="160"/>
      <c r="GI119" s="160"/>
      <c r="GJ119" s="160"/>
      <c r="GK119" s="160"/>
      <c r="GL119" s="160"/>
      <c r="GM119" s="160"/>
      <c r="GN119" s="160"/>
      <c r="GO119" s="160"/>
      <c r="GP119" s="160"/>
      <c r="GQ119" s="160"/>
      <c r="GR119" s="160"/>
      <c r="GS119" s="160"/>
      <c r="GT119" s="160"/>
      <c r="GU119" s="160"/>
      <c r="GV119" s="160"/>
      <c r="GW119" s="160"/>
      <c r="GX119" s="160"/>
      <c r="GY119" s="160"/>
      <c r="GZ119" s="160"/>
      <c r="HA119" s="160"/>
      <c r="HB119" s="160"/>
      <c r="HC119" s="160"/>
      <c r="HD119" s="160"/>
      <c r="HE119" s="160"/>
      <c r="HF119" s="160"/>
      <c r="HG119" s="160"/>
      <c r="HH119" s="160"/>
      <c r="HI119" s="160"/>
      <c r="HJ119" s="160"/>
      <c r="HK119" s="160"/>
      <c r="HL119" s="160"/>
      <c r="HM119" s="160"/>
      <c r="HN119" s="160"/>
      <c r="HO119" s="160"/>
      <c r="HP119" s="160"/>
      <c r="HQ119" s="160"/>
      <c r="HR119" s="160"/>
      <c r="HS119" s="160"/>
      <c r="HT119" s="160"/>
      <c r="HU119" s="160"/>
      <c r="HV119" s="160"/>
      <c r="HW119" s="160"/>
      <c r="HX119" s="160"/>
      <c r="HY119" s="160"/>
      <c r="HZ119" s="160"/>
      <c r="IA119" s="160"/>
      <c r="IB119" s="160"/>
      <c r="IC119" s="160"/>
      <c r="ID119" s="160"/>
      <c r="IE119" s="160"/>
      <c r="IF119" s="160"/>
      <c r="IG119" s="160"/>
      <c r="IH119"/>
      <c r="II119"/>
      <c r="IJ119"/>
      <c r="IK119"/>
    </row>
    <row r="120" spans="1:245" s="157" customFormat="1" ht="13.5" customHeight="1">
      <c r="A120" s="138">
        <v>2050205</v>
      </c>
      <c r="B120" s="179" t="s">
        <v>651</v>
      </c>
      <c r="C120" s="174">
        <f>VLOOKUP(A120,'[8]一般公共预算'!$A$6:$C$369,3,FALSE)</f>
        <v>10000</v>
      </c>
      <c r="D120" s="174"/>
      <c r="E120" s="174">
        <f t="shared" si="1"/>
      </c>
      <c r="GH120" s="160"/>
      <c r="GI120" s="160"/>
      <c r="GJ120" s="160"/>
      <c r="GK120" s="160"/>
      <c r="GL120" s="160"/>
      <c r="GM120" s="160"/>
      <c r="GN120" s="160"/>
      <c r="GO120" s="160"/>
      <c r="GP120" s="160"/>
      <c r="GQ120" s="160"/>
      <c r="GR120" s="160"/>
      <c r="GS120" s="160"/>
      <c r="GT120" s="160"/>
      <c r="GU120" s="160"/>
      <c r="GV120" s="160"/>
      <c r="GW120" s="160"/>
      <c r="GX120" s="160"/>
      <c r="GY120" s="160"/>
      <c r="GZ120" s="160"/>
      <c r="HA120" s="160"/>
      <c r="HB120" s="160"/>
      <c r="HC120" s="160"/>
      <c r="HD120" s="160"/>
      <c r="HE120" s="160"/>
      <c r="HF120" s="160"/>
      <c r="HG120" s="160"/>
      <c r="HH120" s="160"/>
      <c r="HI120" s="160"/>
      <c r="HJ120" s="160"/>
      <c r="HK120" s="160"/>
      <c r="HL120" s="160"/>
      <c r="HM120" s="160"/>
      <c r="HN120" s="160"/>
      <c r="HO120" s="160"/>
      <c r="HP120" s="160"/>
      <c r="HQ120" s="160"/>
      <c r="HR120" s="160"/>
      <c r="HS120" s="160"/>
      <c r="HT120" s="160"/>
      <c r="HU120" s="160"/>
      <c r="HV120" s="160"/>
      <c r="HW120" s="160"/>
      <c r="HX120" s="160"/>
      <c r="HY120" s="160"/>
      <c r="HZ120" s="160"/>
      <c r="IA120" s="160"/>
      <c r="IB120" s="160"/>
      <c r="IC120" s="160"/>
      <c r="ID120" s="160"/>
      <c r="IE120" s="160"/>
      <c r="IF120" s="160"/>
      <c r="IG120" s="160"/>
      <c r="IH120"/>
      <c r="II120"/>
      <c r="IJ120"/>
      <c r="IK120"/>
    </row>
    <row r="121" spans="1:189" s="159" customFormat="1" ht="13.5" customHeight="1">
      <c r="A121" s="138">
        <v>2050299</v>
      </c>
      <c r="B121" s="179" t="s">
        <v>109</v>
      </c>
      <c r="C121" s="174">
        <f>VLOOKUP(A121,'[8]一般公共预算'!$A$6:$C$369,3,FALSE)</f>
        <v>18054.56</v>
      </c>
      <c r="D121" s="174">
        <v>13025.43</v>
      </c>
      <c r="E121" s="174">
        <f t="shared" si="1"/>
        <v>138.61</v>
      </c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8"/>
      <c r="FT121" s="158"/>
      <c r="FU121" s="158"/>
      <c r="FV121" s="158"/>
      <c r="FW121" s="158"/>
      <c r="FX121" s="158"/>
      <c r="FY121" s="158"/>
      <c r="FZ121" s="158"/>
      <c r="GA121" s="158"/>
      <c r="GB121" s="158"/>
      <c r="GC121" s="158"/>
      <c r="GD121" s="158"/>
      <c r="GE121" s="158"/>
      <c r="GF121" s="158"/>
      <c r="GG121" s="158"/>
    </row>
    <row r="122" spans="1:245" s="157" customFormat="1" ht="13.5" customHeight="1">
      <c r="A122" s="138">
        <v>20503</v>
      </c>
      <c r="B122" s="179" t="s">
        <v>110</v>
      </c>
      <c r="C122" s="174">
        <f>VLOOKUP(A122,'[8]一般公共预算'!$A$6:$C$369,3,FALSE)</f>
        <v>5072.86</v>
      </c>
      <c r="D122" s="174">
        <v>4140.85</v>
      </c>
      <c r="E122" s="174">
        <f t="shared" si="1"/>
        <v>122.51</v>
      </c>
      <c r="GH122" s="160"/>
      <c r="GI122" s="160"/>
      <c r="GJ122" s="160"/>
      <c r="GK122" s="160"/>
      <c r="GL122" s="160"/>
      <c r="GM122" s="160"/>
      <c r="GN122" s="160"/>
      <c r="GO122" s="160"/>
      <c r="GP122" s="160"/>
      <c r="GQ122" s="160"/>
      <c r="GR122" s="160"/>
      <c r="GS122" s="160"/>
      <c r="GT122" s="160"/>
      <c r="GU122" s="160"/>
      <c r="GV122" s="160"/>
      <c r="GW122" s="160"/>
      <c r="GX122" s="160"/>
      <c r="GY122" s="160"/>
      <c r="GZ122" s="160"/>
      <c r="HA122" s="160"/>
      <c r="HB122" s="160"/>
      <c r="HC122" s="160"/>
      <c r="HD122" s="160"/>
      <c r="HE122" s="160"/>
      <c r="HF122" s="160"/>
      <c r="HG122" s="160"/>
      <c r="HH122" s="160"/>
      <c r="HI122" s="160"/>
      <c r="HJ122" s="160"/>
      <c r="HK122" s="160"/>
      <c r="HL122" s="160"/>
      <c r="HM122" s="160"/>
      <c r="HN122" s="160"/>
      <c r="HO122" s="160"/>
      <c r="HP122" s="160"/>
      <c r="HQ122" s="160"/>
      <c r="HR122" s="160"/>
      <c r="HS122" s="160"/>
      <c r="HT122" s="160"/>
      <c r="HU122" s="160"/>
      <c r="HV122" s="160"/>
      <c r="HW122" s="160"/>
      <c r="HX122" s="160"/>
      <c r="HY122" s="160"/>
      <c r="HZ122" s="160"/>
      <c r="IA122" s="160"/>
      <c r="IB122" s="160"/>
      <c r="IC122" s="160"/>
      <c r="ID122" s="160"/>
      <c r="IE122" s="160"/>
      <c r="IF122" s="160"/>
      <c r="IG122" s="160"/>
      <c r="IH122"/>
      <c r="II122"/>
      <c r="IJ122"/>
      <c r="IK122"/>
    </row>
    <row r="123" spans="1:245" s="157" customFormat="1" ht="13.5" customHeight="1">
      <c r="A123" s="138">
        <v>2050302</v>
      </c>
      <c r="B123" s="173" t="s">
        <v>111</v>
      </c>
      <c r="C123" s="174">
        <f>VLOOKUP(A123,'[8]一般公共预算'!$A$6:$C$369,3,FALSE)</f>
        <v>5072.86</v>
      </c>
      <c r="D123" s="174">
        <v>4140.85</v>
      </c>
      <c r="E123" s="174">
        <f t="shared" si="1"/>
        <v>122.51</v>
      </c>
      <c r="GH123" s="160"/>
      <c r="GI123" s="160"/>
      <c r="GJ123" s="160"/>
      <c r="GK123" s="160"/>
      <c r="GL123" s="160"/>
      <c r="GM123" s="160"/>
      <c r="GN123" s="160"/>
      <c r="GO123" s="160"/>
      <c r="GP123" s="160"/>
      <c r="GQ123" s="160"/>
      <c r="GR123" s="160"/>
      <c r="GS123" s="160"/>
      <c r="GT123" s="160"/>
      <c r="GU123" s="160"/>
      <c r="GV123" s="160"/>
      <c r="GW123" s="160"/>
      <c r="GX123" s="160"/>
      <c r="GY123" s="160"/>
      <c r="GZ123" s="160"/>
      <c r="HA123" s="160"/>
      <c r="HB123" s="160"/>
      <c r="HC123" s="160"/>
      <c r="HD123" s="160"/>
      <c r="HE123" s="160"/>
      <c r="HF123" s="160"/>
      <c r="HG123" s="160"/>
      <c r="HH123" s="160"/>
      <c r="HI123" s="160"/>
      <c r="HJ123" s="160"/>
      <c r="HK123" s="160"/>
      <c r="HL123" s="160"/>
      <c r="HM123" s="160"/>
      <c r="HN123" s="160"/>
      <c r="HO123" s="160"/>
      <c r="HP123" s="160"/>
      <c r="HQ123" s="160"/>
      <c r="HR123" s="160"/>
      <c r="HS123" s="160"/>
      <c r="HT123" s="160"/>
      <c r="HU123" s="160"/>
      <c r="HV123" s="160"/>
      <c r="HW123" s="160"/>
      <c r="HX123" s="160"/>
      <c r="HY123" s="160"/>
      <c r="HZ123" s="160"/>
      <c r="IA123" s="160"/>
      <c r="IB123" s="160"/>
      <c r="IC123" s="160"/>
      <c r="ID123" s="160"/>
      <c r="IE123" s="160"/>
      <c r="IF123" s="160"/>
      <c r="IG123" s="160"/>
      <c r="IH123"/>
      <c r="II123"/>
      <c r="IJ123"/>
      <c r="IK123"/>
    </row>
    <row r="124" spans="1:245" s="157" customFormat="1" ht="13.5" customHeight="1">
      <c r="A124" s="138">
        <v>20504</v>
      </c>
      <c r="B124" s="179" t="s">
        <v>112</v>
      </c>
      <c r="C124" s="174">
        <f>VLOOKUP(A124,'[8]一般公共预算'!$A$6:$C$369,3,FALSE)</f>
        <v>412.53</v>
      </c>
      <c r="D124" s="174">
        <v>592.28</v>
      </c>
      <c r="E124" s="174">
        <f t="shared" si="1"/>
        <v>69.65</v>
      </c>
      <c r="GH124" s="160"/>
      <c r="GI124" s="160"/>
      <c r="GJ124" s="160"/>
      <c r="GK124" s="160"/>
      <c r="GL124" s="160"/>
      <c r="GM124" s="160"/>
      <c r="GN124" s="160"/>
      <c r="GO124" s="160"/>
      <c r="GP124" s="160"/>
      <c r="GQ124" s="160"/>
      <c r="GR124" s="160"/>
      <c r="GS124" s="160"/>
      <c r="GT124" s="160"/>
      <c r="GU124" s="160"/>
      <c r="GV124" s="160"/>
      <c r="GW124" s="160"/>
      <c r="GX124" s="160"/>
      <c r="GY124" s="160"/>
      <c r="GZ124" s="160"/>
      <c r="HA124" s="160"/>
      <c r="HB124" s="160"/>
      <c r="HC124" s="160"/>
      <c r="HD124" s="160"/>
      <c r="HE124" s="160"/>
      <c r="HF124" s="160"/>
      <c r="HG124" s="160"/>
      <c r="HH124" s="160"/>
      <c r="HI124" s="160"/>
      <c r="HJ124" s="160"/>
      <c r="HK124" s="160"/>
      <c r="HL124" s="160"/>
      <c r="HM124" s="160"/>
      <c r="HN124" s="160"/>
      <c r="HO124" s="160"/>
      <c r="HP124" s="160"/>
      <c r="HQ124" s="160"/>
      <c r="HR124" s="160"/>
      <c r="HS124" s="160"/>
      <c r="HT124" s="160"/>
      <c r="HU124" s="160"/>
      <c r="HV124" s="160"/>
      <c r="HW124" s="160"/>
      <c r="HX124" s="160"/>
      <c r="HY124" s="160"/>
      <c r="HZ124" s="160"/>
      <c r="IA124" s="160"/>
      <c r="IB124" s="160"/>
      <c r="IC124" s="160"/>
      <c r="ID124" s="160"/>
      <c r="IE124" s="160"/>
      <c r="IF124" s="160"/>
      <c r="IG124" s="160"/>
      <c r="IH124"/>
      <c r="II124"/>
      <c r="IJ124"/>
      <c r="IK124"/>
    </row>
    <row r="125" spans="1:245" s="157" customFormat="1" ht="13.5" customHeight="1">
      <c r="A125" s="138">
        <v>2050499</v>
      </c>
      <c r="B125" s="179" t="s">
        <v>113</v>
      </c>
      <c r="C125" s="174">
        <f>VLOOKUP(A125,'[8]一般公共预算'!$A$6:$C$369,3,FALSE)</f>
        <v>412.53</v>
      </c>
      <c r="D125" s="174">
        <v>592.28</v>
      </c>
      <c r="E125" s="174">
        <f t="shared" si="1"/>
        <v>69.65</v>
      </c>
      <c r="GH125" s="160"/>
      <c r="GI125" s="160"/>
      <c r="GJ125" s="160"/>
      <c r="GK125" s="160"/>
      <c r="GL125" s="160"/>
      <c r="GM125" s="160"/>
      <c r="GN125" s="160"/>
      <c r="GO125" s="160"/>
      <c r="GP125" s="160"/>
      <c r="GQ125" s="160"/>
      <c r="GR125" s="160"/>
      <c r="GS125" s="160"/>
      <c r="GT125" s="160"/>
      <c r="GU125" s="160"/>
      <c r="GV125" s="160"/>
      <c r="GW125" s="160"/>
      <c r="GX125" s="160"/>
      <c r="GY125" s="160"/>
      <c r="GZ125" s="160"/>
      <c r="HA125" s="160"/>
      <c r="HB125" s="160"/>
      <c r="HC125" s="160"/>
      <c r="HD125" s="160"/>
      <c r="HE125" s="160"/>
      <c r="HF125" s="160"/>
      <c r="HG125" s="160"/>
      <c r="HH125" s="160"/>
      <c r="HI125" s="160"/>
      <c r="HJ125" s="160"/>
      <c r="HK125" s="160"/>
      <c r="HL125" s="160"/>
      <c r="HM125" s="160"/>
      <c r="HN125" s="160"/>
      <c r="HO125" s="160"/>
      <c r="HP125" s="160"/>
      <c r="HQ125" s="160"/>
      <c r="HR125" s="160"/>
      <c r="HS125" s="160"/>
      <c r="HT125" s="160"/>
      <c r="HU125" s="160"/>
      <c r="HV125" s="160"/>
      <c r="HW125" s="160"/>
      <c r="HX125" s="160"/>
      <c r="HY125" s="160"/>
      <c r="HZ125" s="160"/>
      <c r="IA125" s="160"/>
      <c r="IB125" s="160"/>
      <c r="IC125" s="160"/>
      <c r="ID125" s="160"/>
      <c r="IE125" s="160"/>
      <c r="IF125" s="160"/>
      <c r="IG125" s="160"/>
      <c r="IH125"/>
      <c r="II125"/>
      <c r="IJ125"/>
      <c r="IK125"/>
    </row>
    <row r="126" spans="1:245" s="157" customFormat="1" ht="13.5" customHeight="1">
      <c r="A126" s="138">
        <v>20507</v>
      </c>
      <c r="B126" s="179" t="s">
        <v>114</v>
      </c>
      <c r="C126" s="174">
        <f>VLOOKUP(A126,'[8]一般公共预算'!$A$6:$C$369,3,FALSE)</f>
        <v>1165.86</v>
      </c>
      <c r="D126" s="174">
        <v>932.18</v>
      </c>
      <c r="E126" s="174">
        <f t="shared" si="1"/>
        <v>125.07</v>
      </c>
      <c r="GH126" s="160"/>
      <c r="GI126" s="160"/>
      <c r="GJ126" s="160"/>
      <c r="GK126" s="160"/>
      <c r="GL126" s="160"/>
      <c r="GM126" s="160"/>
      <c r="GN126" s="160"/>
      <c r="GO126" s="160"/>
      <c r="GP126" s="160"/>
      <c r="GQ126" s="160"/>
      <c r="GR126" s="160"/>
      <c r="GS126" s="160"/>
      <c r="GT126" s="160"/>
      <c r="GU126" s="160"/>
      <c r="GV126" s="160"/>
      <c r="GW126" s="160"/>
      <c r="GX126" s="160"/>
      <c r="GY126" s="160"/>
      <c r="GZ126" s="160"/>
      <c r="HA126" s="160"/>
      <c r="HB126" s="160"/>
      <c r="HC126" s="160"/>
      <c r="HD126" s="160"/>
      <c r="HE126" s="160"/>
      <c r="HF126" s="160"/>
      <c r="HG126" s="160"/>
      <c r="HH126" s="160"/>
      <c r="HI126" s="160"/>
      <c r="HJ126" s="160"/>
      <c r="HK126" s="160"/>
      <c r="HL126" s="160"/>
      <c r="HM126" s="160"/>
      <c r="HN126" s="160"/>
      <c r="HO126" s="160"/>
      <c r="HP126" s="160"/>
      <c r="HQ126" s="160"/>
      <c r="HR126" s="160"/>
      <c r="HS126" s="160"/>
      <c r="HT126" s="160"/>
      <c r="HU126" s="160"/>
      <c r="HV126" s="160"/>
      <c r="HW126" s="160"/>
      <c r="HX126" s="160"/>
      <c r="HY126" s="160"/>
      <c r="HZ126" s="160"/>
      <c r="IA126" s="160"/>
      <c r="IB126" s="160"/>
      <c r="IC126" s="160"/>
      <c r="ID126" s="160"/>
      <c r="IE126" s="160"/>
      <c r="IF126" s="160"/>
      <c r="IG126" s="160"/>
      <c r="IH126"/>
      <c r="II126"/>
      <c r="IJ126"/>
      <c r="IK126"/>
    </row>
    <row r="127" spans="1:245" s="157" customFormat="1" ht="13.5" customHeight="1">
      <c r="A127" s="138">
        <v>2050701</v>
      </c>
      <c r="B127" s="179" t="s">
        <v>115</v>
      </c>
      <c r="C127" s="174">
        <f>VLOOKUP(A127,'[8]一般公共预算'!$A$6:$C$369,3,FALSE)</f>
        <v>1165.86</v>
      </c>
      <c r="D127" s="174">
        <v>932.18</v>
      </c>
      <c r="E127" s="174">
        <f t="shared" si="1"/>
        <v>125.07</v>
      </c>
      <c r="GH127" s="160"/>
      <c r="GI127" s="160"/>
      <c r="GJ127" s="160"/>
      <c r="GK127" s="160"/>
      <c r="GL127" s="160"/>
      <c r="GM127" s="160"/>
      <c r="GN127" s="160"/>
      <c r="GO127" s="160"/>
      <c r="GP127" s="160"/>
      <c r="GQ127" s="160"/>
      <c r="GR127" s="160"/>
      <c r="GS127" s="160"/>
      <c r="GT127" s="160"/>
      <c r="GU127" s="160"/>
      <c r="GV127" s="160"/>
      <c r="GW127" s="160"/>
      <c r="GX127" s="160"/>
      <c r="GY127" s="160"/>
      <c r="GZ127" s="160"/>
      <c r="HA127" s="160"/>
      <c r="HB127" s="160"/>
      <c r="HC127" s="160"/>
      <c r="HD127" s="160"/>
      <c r="HE127" s="160"/>
      <c r="HF127" s="160"/>
      <c r="HG127" s="160"/>
      <c r="HH127" s="160"/>
      <c r="HI127" s="160"/>
      <c r="HJ127" s="160"/>
      <c r="HK127" s="160"/>
      <c r="HL127" s="160"/>
      <c r="HM127" s="160"/>
      <c r="HN127" s="160"/>
      <c r="HO127" s="160"/>
      <c r="HP127" s="160"/>
      <c r="HQ127" s="160"/>
      <c r="HR127" s="160"/>
      <c r="HS127" s="160"/>
      <c r="HT127" s="160"/>
      <c r="HU127" s="160"/>
      <c r="HV127" s="160"/>
      <c r="HW127" s="160"/>
      <c r="HX127" s="160"/>
      <c r="HY127" s="160"/>
      <c r="HZ127" s="160"/>
      <c r="IA127" s="160"/>
      <c r="IB127" s="160"/>
      <c r="IC127" s="160"/>
      <c r="ID127" s="160"/>
      <c r="IE127" s="160"/>
      <c r="IF127" s="160"/>
      <c r="IG127" s="160"/>
      <c r="IH127"/>
      <c r="II127"/>
      <c r="IJ127"/>
      <c r="IK127"/>
    </row>
    <row r="128" spans="1:245" s="157" customFormat="1" ht="13.5" customHeight="1">
      <c r="A128" s="138">
        <v>20508</v>
      </c>
      <c r="B128" s="179" t="s">
        <v>116</v>
      </c>
      <c r="C128" s="174">
        <f>VLOOKUP(A128,'[8]一般公共预算'!$A$6:$C$369,3,FALSE)</f>
        <v>1829.25</v>
      </c>
      <c r="D128" s="174">
        <v>1168.29</v>
      </c>
      <c r="E128" s="174">
        <f t="shared" si="1"/>
        <v>156.57</v>
      </c>
      <c r="GH128" s="160"/>
      <c r="GI128" s="160"/>
      <c r="GJ128" s="160"/>
      <c r="GK128" s="160"/>
      <c r="GL128" s="160"/>
      <c r="GM128" s="160"/>
      <c r="GN128" s="160"/>
      <c r="GO128" s="160"/>
      <c r="GP128" s="160"/>
      <c r="GQ128" s="160"/>
      <c r="GR128" s="160"/>
      <c r="GS128" s="160"/>
      <c r="GT128" s="160"/>
      <c r="GU128" s="160"/>
      <c r="GV128" s="160"/>
      <c r="GW128" s="160"/>
      <c r="GX128" s="160"/>
      <c r="GY128" s="160"/>
      <c r="GZ128" s="160"/>
      <c r="HA128" s="160"/>
      <c r="HB128" s="160"/>
      <c r="HC128" s="160"/>
      <c r="HD128" s="160"/>
      <c r="HE128" s="160"/>
      <c r="HF128" s="160"/>
      <c r="HG128" s="160"/>
      <c r="HH128" s="160"/>
      <c r="HI128" s="160"/>
      <c r="HJ128" s="160"/>
      <c r="HK128" s="160"/>
      <c r="HL128" s="160"/>
      <c r="HM128" s="160"/>
      <c r="HN128" s="160"/>
      <c r="HO128" s="160"/>
      <c r="HP128" s="160"/>
      <c r="HQ128" s="160"/>
      <c r="HR128" s="160"/>
      <c r="HS128" s="160"/>
      <c r="HT128" s="160"/>
      <c r="HU128" s="160"/>
      <c r="HV128" s="160"/>
      <c r="HW128" s="160"/>
      <c r="HX128" s="160"/>
      <c r="HY128" s="160"/>
      <c r="HZ128" s="160"/>
      <c r="IA128" s="160"/>
      <c r="IB128" s="160"/>
      <c r="IC128" s="160"/>
      <c r="ID128" s="160"/>
      <c r="IE128" s="160"/>
      <c r="IF128" s="160"/>
      <c r="IG128" s="160"/>
      <c r="IH128"/>
      <c r="II128"/>
      <c r="IJ128"/>
      <c r="IK128"/>
    </row>
    <row r="129" spans="1:245" s="157" customFormat="1" ht="13.5" customHeight="1">
      <c r="A129" s="138">
        <v>2050899</v>
      </c>
      <c r="B129" s="179" t="s">
        <v>117</v>
      </c>
      <c r="C129" s="174">
        <f>VLOOKUP(A129,'[8]一般公共预算'!$A$6:$C$369,3,FALSE)</f>
        <v>1829.25</v>
      </c>
      <c r="D129" s="174">
        <v>1168.29</v>
      </c>
      <c r="E129" s="174">
        <f t="shared" si="1"/>
        <v>156.57</v>
      </c>
      <c r="GH129" s="160"/>
      <c r="GI129" s="160"/>
      <c r="GJ129" s="160"/>
      <c r="GK129" s="160"/>
      <c r="GL129" s="160"/>
      <c r="GM129" s="160"/>
      <c r="GN129" s="160"/>
      <c r="GO129" s="160"/>
      <c r="GP129" s="160"/>
      <c r="GQ129" s="160"/>
      <c r="GR129" s="160"/>
      <c r="GS129" s="160"/>
      <c r="GT129" s="160"/>
      <c r="GU129" s="160"/>
      <c r="GV129" s="160"/>
      <c r="GW129" s="160"/>
      <c r="GX129" s="160"/>
      <c r="GY129" s="160"/>
      <c r="GZ129" s="160"/>
      <c r="HA129" s="160"/>
      <c r="HB129" s="160"/>
      <c r="HC129" s="160"/>
      <c r="HD129" s="160"/>
      <c r="HE129" s="160"/>
      <c r="HF129" s="160"/>
      <c r="HG129" s="160"/>
      <c r="HH129" s="160"/>
      <c r="HI129" s="160"/>
      <c r="HJ129" s="160"/>
      <c r="HK129" s="160"/>
      <c r="HL129" s="160"/>
      <c r="HM129" s="160"/>
      <c r="HN129" s="160"/>
      <c r="HO129" s="160"/>
      <c r="HP129" s="160"/>
      <c r="HQ129" s="160"/>
      <c r="HR129" s="160"/>
      <c r="HS129" s="160"/>
      <c r="HT129" s="160"/>
      <c r="HU129" s="160"/>
      <c r="HV129" s="160"/>
      <c r="HW129" s="160"/>
      <c r="HX129" s="160"/>
      <c r="HY129" s="160"/>
      <c r="HZ129" s="160"/>
      <c r="IA129" s="160"/>
      <c r="IB129" s="160"/>
      <c r="IC129" s="160"/>
      <c r="ID129" s="160"/>
      <c r="IE129" s="160"/>
      <c r="IF129" s="160"/>
      <c r="IG129" s="160"/>
      <c r="IH129"/>
      <c r="II129"/>
      <c r="IJ129"/>
      <c r="IK129"/>
    </row>
    <row r="130" spans="1:245" s="157" customFormat="1" ht="13.5" customHeight="1">
      <c r="A130" s="138">
        <v>20509</v>
      </c>
      <c r="B130" s="179" t="s">
        <v>118</v>
      </c>
      <c r="C130" s="174">
        <f>VLOOKUP(A130,'[8]一般公共预算'!$A$6:$C$369,3,FALSE)</f>
        <v>24120.61</v>
      </c>
      <c r="D130" s="174">
        <v>24175.94</v>
      </c>
      <c r="E130" s="174">
        <f t="shared" si="1"/>
        <v>99.77</v>
      </c>
      <c r="GH130" s="160"/>
      <c r="GI130" s="160"/>
      <c r="GJ130" s="160"/>
      <c r="GK130" s="160"/>
      <c r="GL130" s="160"/>
      <c r="GM130" s="160"/>
      <c r="GN130" s="160"/>
      <c r="GO130" s="160"/>
      <c r="GP130" s="160"/>
      <c r="GQ130" s="160"/>
      <c r="GR130" s="160"/>
      <c r="GS130" s="160"/>
      <c r="GT130" s="160"/>
      <c r="GU130" s="160"/>
      <c r="GV130" s="160"/>
      <c r="GW130" s="160"/>
      <c r="GX130" s="160"/>
      <c r="GY130" s="160"/>
      <c r="GZ130" s="160"/>
      <c r="HA130" s="160"/>
      <c r="HB130" s="160"/>
      <c r="HC130" s="160"/>
      <c r="HD130" s="160"/>
      <c r="HE130" s="160"/>
      <c r="HF130" s="160"/>
      <c r="HG130" s="160"/>
      <c r="HH130" s="160"/>
      <c r="HI130" s="160"/>
      <c r="HJ130" s="160"/>
      <c r="HK130" s="160"/>
      <c r="HL130" s="160"/>
      <c r="HM130" s="160"/>
      <c r="HN130" s="160"/>
      <c r="HO130" s="160"/>
      <c r="HP130" s="160"/>
      <c r="HQ130" s="160"/>
      <c r="HR130" s="160"/>
      <c r="HS130" s="160"/>
      <c r="HT130" s="160"/>
      <c r="HU130" s="160"/>
      <c r="HV130" s="160"/>
      <c r="HW130" s="160"/>
      <c r="HX130" s="160"/>
      <c r="HY130" s="160"/>
      <c r="HZ130" s="160"/>
      <c r="IA130" s="160"/>
      <c r="IB130" s="160"/>
      <c r="IC130" s="160"/>
      <c r="ID130" s="160"/>
      <c r="IE130" s="160"/>
      <c r="IF130" s="160"/>
      <c r="IG130" s="160"/>
      <c r="IH130"/>
      <c r="II130"/>
      <c r="IJ130"/>
      <c r="IK130"/>
    </row>
    <row r="131" spans="1:189" s="159" customFormat="1" ht="13.5" customHeight="1">
      <c r="A131" s="138">
        <v>2050999</v>
      </c>
      <c r="B131" s="179" t="s">
        <v>119</v>
      </c>
      <c r="C131" s="174">
        <f>VLOOKUP(A131,'[8]一般公共预算'!$A$6:$C$369,3,FALSE)</f>
        <v>24120.61</v>
      </c>
      <c r="D131" s="174">
        <v>24175.94</v>
      </c>
      <c r="E131" s="174">
        <f t="shared" si="1"/>
        <v>99.77</v>
      </c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  <c r="DB131" s="158"/>
      <c r="DC131" s="158"/>
      <c r="DD131" s="158"/>
      <c r="DE131" s="158"/>
      <c r="DF131" s="158"/>
      <c r="DG131" s="158"/>
      <c r="DH131" s="158"/>
      <c r="DI131" s="158"/>
      <c r="DJ131" s="158"/>
      <c r="DK131" s="158"/>
      <c r="DL131" s="158"/>
      <c r="DM131" s="158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8"/>
      <c r="DY131" s="158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8"/>
      <c r="EN131" s="158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58"/>
      <c r="FC131" s="158"/>
      <c r="FD131" s="158"/>
      <c r="FE131" s="158"/>
      <c r="FF131" s="158"/>
      <c r="FG131" s="158"/>
      <c r="FH131" s="158"/>
      <c r="FI131" s="158"/>
      <c r="FJ131" s="158"/>
      <c r="FK131" s="158"/>
      <c r="FL131" s="158"/>
      <c r="FM131" s="158"/>
      <c r="FN131" s="158"/>
      <c r="FO131" s="158"/>
      <c r="FP131" s="158"/>
      <c r="FQ131" s="158"/>
      <c r="FR131" s="158"/>
      <c r="FS131" s="158"/>
      <c r="FT131" s="158"/>
      <c r="FU131" s="158"/>
      <c r="FV131" s="158"/>
      <c r="FW131" s="158"/>
      <c r="FX131" s="158"/>
      <c r="FY131" s="158"/>
      <c r="FZ131" s="158"/>
      <c r="GA131" s="158"/>
      <c r="GB131" s="158"/>
      <c r="GC131" s="158"/>
      <c r="GD131" s="158"/>
      <c r="GE131" s="158"/>
      <c r="GF131" s="158"/>
      <c r="GG131" s="158"/>
    </row>
    <row r="132" spans="1:245" s="157" customFormat="1" ht="13.5" customHeight="1">
      <c r="A132" s="171">
        <v>206</v>
      </c>
      <c r="B132" s="178" t="s">
        <v>120</v>
      </c>
      <c r="C132" s="169">
        <f>VLOOKUP(A132,'[8]一般公共预算'!$A$6:$C$369,3,FALSE)</f>
        <v>68017.59</v>
      </c>
      <c r="D132" s="169">
        <v>49424.59</v>
      </c>
      <c r="E132" s="169">
        <f t="shared" si="1"/>
        <v>137.62</v>
      </c>
      <c r="GH132" s="160"/>
      <c r="GI132" s="160"/>
      <c r="GJ132" s="160"/>
      <c r="GK132" s="160"/>
      <c r="GL132" s="160"/>
      <c r="GM132" s="160"/>
      <c r="GN132" s="160"/>
      <c r="GO132" s="160"/>
      <c r="GP132" s="160"/>
      <c r="GQ132" s="160"/>
      <c r="GR132" s="160"/>
      <c r="GS132" s="160"/>
      <c r="GT132" s="160"/>
      <c r="GU132" s="160"/>
      <c r="GV132" s="160"/>
      <c r="GW132" s="160"/>
      <c r="GX132" s="160"/>
      <c r="GY132" s="160"/>
      <c r="GZ132" s="160"/>
      <c r="HA132" s="160"/>
      <c r="HB132" s="160"/>
      <c r="HC132" s="160"/>
      <c r="HD132" s="160"/>
      <c r="HE132" s="160"/>
      <c r="HF132" s="160"/>
      <c r="HG132" s="160"/>
      <c r="HH132" s="160"/>
      <c r="HI132" s="160"/>
      <c r="HJ132" s="160"/>
      <c r="HK132" s="160"/>
      <c r="HL132" s="160"/>
      <c r="HM132" s="160"/>
      <c r="HN132" s="160"/>
      <c r="HO132" s="160"/>
      <c r="HP132" s="160"/>
      <c r="HQ132" s="160"/>
      <c r="HR132" s="160"/>
      <c r="HS132" s="160"/>
      <c r="HT132" s="160"/>
      <c r="HU132" s="160"/>
      <c r="HV132" s="160"/>
      <c r="HW132" s="160"/>
      <c r="HX132" s="160"/>
      <c r="HY132" s="160"/>
      <c r="HZ132" s="160"/>
      <c r="IA132" s="160"/>
      <c r="IB132" s="160"/>
      <c r="IC132" s="160"/>
      <c r="ID132" s="160"/>
      <c r="IE132" s="160"/>
      <c r="IF132" s="160"/>
      <c r="IG132" s="160"/>
      <c r="IH132"/>
      <c r="II132"/>
      <c r="IJ132"/>
      <c r="IK132"/>
    </row>
    <row r="133" spans="1:245" s="157" customFormat="1" ht="13.5" customHeight="1">
      <c r="A133" s="138">
        <v>20601</v>
      </c>
      <c r="B133" s="179" t="s">
        <v>121</v>
      </c>
      <c r="C133" s="174">
        <f>VLOOKUP(A133,'[8]一般公共预算'!$A$6:$C$369,3,FALSE)</f>
        <v>7055.78</v>
      </c>
      <c r="D133" s="174">
        <v>4221.13</v>
      </c>
      <c r="E133" s="174">
        <f aca="true" t="shared" si="2" ref="E133:E196">IF(D133=0,"",C133/D133*100)</f>
        <v>167.15</v>
      </c>
      <c r="GH133" s="160"/>
      <c r="GI133" s="160"/>
      <c r="GJ133" s="160"/>
      <c r="GK133" s="160"/>
      <c r="GL133" s="160"/>
      <c r="GM133" s="160"/>
      <c r="GN133" s="160"/>
      <c r="GO133" s="160"/>
      <c r="GP133" s="160"/>
      <c r="GQ133" s="160"/>
      <c r="GR133" s="160"/>
      <c r="GS133" s="160"/>
      <c r="GT133" s="160"/>
      <c r="GU133" s="160"/>
      <c r="GV133" s="160"/>
      <c r="GW133" s="160"/>
      <c r="GX133" s="160"/>
      <c r="GY133" s="160"/>
      <c r="GZ133" s="160"/>
      <c r="HA133" s="160"/>
      <c r="HB133" s="160"/>
      <c r="HC133" s="160"/>
      <c r="HD133" s="160"/>
      <c r="HE133" s="160"/>
      <c r="HF133" s="160"/>
      <c r="HG133" s="160"/>
      <c r="HH133" s="160"/>
      <c r="HI133" s="160"/>
      <c r="HJ133" s="160"/>
      <c r="HK133" s="160"/>
      <c r="HL133" s="160"/>
      <c r="HM133" s="160"/>
      <c r="HN133" s="160"/>
      <c r="HO133" s="160"/>
      <c r="HP133" s="160"/>
      <c r="HQ133" s="160"/>
      <c r="HR133" s="160"/>
      <c r="HS133" s="160"/>
      <c r="HT133" s="160"/>
      <c r="HU133" s="160"/>
      <c r="HV133" s="160"/>
      <c r="HW133" s="160"/>
      <c r="HX133" s="160"/>
      <c r="HY133" s="160"/>
      <c r="HZ133" s="160"/>
      <c r="IA133" s="160"/>
      <c r="IB133" s="160"/>
      <c r="IC133" s="160"/>
      <c r="ID133" s="160"/>
      <c r="IE133" s="160"/>
      <c r="IF133" s="160"/>
      <c r="IG133" s="160"/>
      <c r="IH133"/>
      <c r="II133"/>
      <c r="IJ133"/>
      <c r="IK133"/>
    </row>
    <row r="134" spans="1:5" s="158" customFormat="1" ht="13.5" customHeight="1">
      <c r="A134" s="138">
        <v>2060101</v>
      </c>
      <c r="B134" s="179" t="s">
        <v>39</v>
      </c>
      <c r="C134" s="174">
        <f>VLOOKUP(A134,'[8]一般公共预算'!$A$6:$C$369,3,FALSE)</f>
        <v>631.9</v>
      </c>
      <c r="D134" s="174">
        <v>667.95</v>
      </c>
      <c r="E134" s="174">
        <f t="shared" si="2"/>
        <v>94.6</v>
      </c>
    </row>
    <row r="135" spans="1:245" s="157" customFormat="1" ht="13.5" customHeight="1">
      <c r="A135" s="138">
        <v>2060102</v>
      </c>
      <c r="B135" s="179" t="s">
        <v>40</v>
      </c>
      <c r="C135" s="174">
        <f>VLOOKUP(A135,'[8]一般公共预算'!$A$6:$C$369,3,FALSE)</f>
        <v>6006.57</v>
      </c>
      <c r="D135" s="174">
        <v>3262.53</v>
      </c>
      <c r="E135" s="174">
        <f t="shared" si="2"/>
        <v>184.11</v>
      </c>
      <c r="GH135" s="160"/>
      <c r="GI135" s="160"/>
      <c r="GJ135" s="160"/>
      <c r="GK135" s="160"/>
      <c r="GL135" s="160"/>
      <c r="GM135" s="160"/>
      <c r="GN135" s="160"/>
      <c r="GO135" s="160"/>
      <c r="GP135" s="160"/>
      <c r="GQ135" s="160"/>
      <c r="GR135" s="160"/>
      <c r="GS135" s="160"/>
      <c r="GT135" s="160"/>
      <c r="GU135" s="160"/>
      <c r="GV135" s="160"/>
      <c r="GW135" s="160"/>
      <c r="GX135" s="160"/>
      <c r="GY135" s="160"/>
      <c r="GZ135" s="160"/>
      <c r="HA135" s="160"/>
      <c r="HB135" s="160"/>
      <c r="HC135" s="160"/>
      <c r="HD135" s="160"/>
      <c r="HE135" s="160"/>
      <c r="HF135" s="160"/>
      <c r="HG135" s="160"/>
      <c r="HH135" s="160"/>
      <c r="HI135" s="160"/>
      <c r="HJ135" s="160"/>
      <c r="HK135" s="160"/>
      <c r="HL135" s="160"/>
      <c r="HM135" s="160"/>
      <c r="HN135" s="160"/>
      <c r="HO135" s="160"/>
      <c r="HP135" s="160"/>
      <c r="HQ135" s="160"/>
      <c r="HR135" s="160"/>
      <c r="HS135" s="160"/>
      <c r="HT135" s="160"/>
      <c r="HU135" s="160"/>
      <c r="HV135" s="160"/>
      <c r="HW135" s="160"/>
      <c r="HX135" s="160"/>
      <c r="HY135" s="160"/>
      <c r="HZ135" s="160"/>
      <c r="IA135" s="160"/>
      <c r="IB135" s="160"/>
      <c r="IC135" s="160"/>
      <c r="ID135" s="160"/>
      <c r="IE135" s="160"/>
      <c r="IF135" s="160"/>
      <c r="IG135" s="160"/>
      <c r="IH135"/>
      <c r="II135"/>
      <c r="IJ135"/>
      <c r="IK135"/>
    </row>
    <row r="136" spans="1:245" s="157" customFormat="1" ht="13.5" customHeight="1">
      <c r="A136" s="138">
        <v>2060199</v>
      </c>
      <c r="B136" s="179" t="s">
        <v>122</v>
      </c>
      <c r="C136" s="174">
        <f>VLOOKUP(A136,'[8]一般公共预算'!$A$6:$C$369,3,FALSE)</f>
        <v>417.31</v>
      </c>
      <c r="D136" s="174">
        <v>290.65</v>
      </c>
      <c r="E136" s="174">
        <f t="shared" si="2"/>
        <v>143.58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  <c r="DT136" s="160"/>
      <c r="DU136" s="160"/>
      <c r="DV136" s="160"/>
      <c r="DW136" s="160"/>
      <c r="DX136" s="160"/>
      <c r="DY136" s="160"/>
      <c r="DZ136" s="160"/>
      <c r="EA136" s="160"/>
      <c r="EB136" s="160"/>
      <c r="EC136" s="160"/>
      <c r="ED136" s="160"/>
      <c r="EE136" s="160"/>
      <c r="EF136" s="160"/>
      <c r="EG136" s="160"/>
      <c r="EH136" s="160"/>
      <c r="EI136" s="160"/>
      <c r="EJ136" s="160"/>
      <c r="EK136" s="160"/>
      <c r="EL136" s="160"/>
      <c r="EM136" s="160"/>
      <c r="EN136" s="160"/>
      <c r="EO136" s="160"/>
      <c r="EP136" s="160"/>
      <c r="EQ136" s="160"/>
      <c r="ER136" s="160"/>
      <c r="ES136" s="160"/>
      <c r="ET136" s="160"/>
      <c r="EU136" s="160"/>
      <c r="EV136" s="160"/>
      <c r="EW136" s="160"/>
      <c r="EX136" s="160"/>
      <c r="EY136" s="160"/>
      <c r="EZ136" s="160"/>
      <c r="FA136" s="160"/>
      <c r="FB136" s="160"/>
      <c r="FC136" s="160"/>
      <c r="FD136" s="160"/>
      <c r="FE136" s="160"/>
      <c r="FF136" s="160"/>
      <c r="FG136" s="160"/>
      <c r="FH136" s="160"/>
      <c r="FI136" s="160"/>
      <c r="FJ136" s="160"/>
      <c r="FK136" s="160"/>
      <c r="FL136" s="160"/>
      <c r="FM136" s="160"/>
      <c r="FN136" s="160"/>
      <c r="FO136" s="160"/>
      <c r="FP136" s="160"/>
      <c r="FQ136" s="160"/>
      <c r="FR136" s="160"/>
      <c r="FS136" s="160"/>
      <c r="FT136" s="160"/>
      <c r="FU136" s="160"/>
      <c r="FV136" s="160"/>
      <c r="FW136" s="160"/>
      <c r="FX136" s="160"/>
      <c r="FY136" s="160"/>
      <c r="FZ136" s="160"/>
      <c r="GA136" s="160"/>
      <c r="GB136" s="160"/>
      <c r="GC136" s="160"/>
      <c r="GD136" s="160"/>
      <c r="GE136" s="160"/>
      <c r="GF136" s="160"/>
      <c r="GG136" s="160"/>
      <c r="GH136" s="160"/>
      <c r="GI136" s="160"/>
      <c r="GJ136" s="160"/>
      <c r="GK136" s="160"/>
      <c r="GL136" s="160"/>
      <c r="GM136" s="160"/>
      <c r="GN136" s="160"/>
      <c r="GO136" s="160"/>
      <c r="GP136" s="160"/>
      <c r="GQ136" s="160"/>
      <c r="GR136" s="160"/>
      <c r="GS136" s="160"/>
      <c r="GT136" s="160"/>
      <c r="GU136" s="160"/>
      <c r="GV136" s="160"/>
      <c r="GW136" s="160"/>
      <c r="GX136" s="160"/>
      <c r="GY136" s="160"/>
      <c r="GZ136" s="160"/>
      <c r="HA136" s="160"/>
      <c r="HB136" s="160"/>
      <c r="HC136" s="160"/>
      <c r="HD136" s="160"/>
      <c r="HE136" s="160"/>
      <c r="HF136" s="160"/>
      <c r="HG136" s="160"/>
      <c r="HH136" s="160"/>
      <c r="HI136" s="160"/>
      <c r="HJ136" s="160"/>
      <c r="HK136" s="160"/>
      <c r="HL136" s="160"/>
      <c r="HM136" s="160"/>
      <c r="HN136" s="160"/>
      <c r="HO136" s="160"/>
      <c r="HP136" s="160"/>
      <c r="HQ136" s="160"/>
      <c r="HR136" s="160"/>
      <c r="HS136" s="160"/>
      <c r="HT136" s="160"/>
      <c r="HU136" s="160"/>
      <c r="HV136" s="160"/>
      <c r="HW136" s="160"/>
      <c r="HX136" s="160"/>
      <c r="HY136" s="160"/>
      <c r="HZ136" s="160"/>
      <c r="IA136" s="160"/>
      <c r="IB136" s="160"/>
      <c r="IC136" s="160"/>
      <c r="ID136" s="160"/>
      <c r="IE136" s="160"/>
      <c r="IF136" s="160"/>
      <c r="IG136" s="160"/>
      <c r="IH136"/>
      <c r="II136"/>
      <c r="IJ136"/>
      <c r="IK136"/>
    </row>
    <row r="137" spans="1:189" s="159" customFormat="1" ht="13.5" customHeight="1">
      <c r="A137" s="138">
        <v>20602</v>
      </c>
      <c r="B137" s="173" t="s">
        <v>123</v>
      </c>
      <c r="C137" s="174"/>
      <c r="D137" s="174">
        <v>10000</v>
      </c>
      <c r="E137" s="174">
        <f t="shared" si="2"/>
        <v>0</v>
      </c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  <c r="DL137" s="158"/>
      <c r="DM137" s="158"/>
      <c r="DN137" s="158"/>
      <c r="DO137" s="158"/>
      <c r="DP137" s="158"/>
      <c r="DQ137" s="158"/>
      <c r="DR137" s="158"/>
      <c r="DS137" s="158"/>
      <c r="DT137" s="158"/>
      <c r="DU137" s="158"/>
      <c r="DV137" s="158"/>
      <c r="DW137" s="158"/>
      <c r="DX137" s="158"/>
      <c r="DY137" s="158"/>
      <c r="DZ137" s="158"/>
      <c r="EA137" s="158"/>
      <c r="EB137" s="158"/>
      <c r="EC137" s="158"/>
      <c r="ED137" s="158"/>
      <c r="EE137" s="158"/>
      <c r="EF137" s="158"/>
      <c r="EG137" s="158"/>
      <c r="EH137" s="158"/>
      <c r="EI137" s="158"/>
      <c r="EJ137" s="158"/>
      <c r="EK137" s="158"/>
      <c r="EL137" s="158"/>
      <c r="EM137" s="158"/>
      <c r="EN137" s="158"/>
      <c r="EO137" s="158"/>
      <c r="EP137" s="158"/>
      <c r="EQ137" s="158"/>
      <c r="ER137" s="158"/>
      <c r="ES137" s="158"/>
      <c r="ET137" s="158"/>
      <c r="EU137" s="158"/>
      <c r="EV137" s="158"/>
      <c r="EW137" s="158"/>
      <c r="EX137" s="158"/>
      <c r="EY137" s="158"/>
      <c r="EZ137" s="158"/>
      <c r="FA137" s="158"/>
      <c r="FB137" s="158"/>
      <c r="FC137" s="158"/>
      <c r="FD137" s="158"/>
      <c r="FE137" s="158"/>
      <c r="FF137" s="158"/>
      <c r="FG137" s="158"/>
      <c r="FH137" s="158"/>
      <c r="FI137" s="158"/>
      <c r="FJ137" s="158"/>
      <c r="FK137" s="158"/>
      <c r="FL137" s="158"/>
      <c r="FM137" s="158"/>
      <c r="FN137" s="158"/>
      <c r="FO137" s="158"/>
      <c r="FP137" s="158"/>
      <c r="FQ137" s="158"/>
      <c r="FR137" s="158"/>
      <c r="FS137" s="158"/>
      <c r="FT137" s="158"/>
      <c r="FU137" s="158"/>
      <c r="FV137" s="158"/>
      <c r="FW137" s="158"/>
      <c r="FX137" s="158"/>
      <c r="FY137" s="158"/>
      <c r="FZ137" s="158"/>
      <c r="GA137" s="158"/>
      <c r="GB137" s="158"/>
      <c r="GC137" s="158"/>
      <c r="GD137" s="158"/>
      <c r="GE137" s="158"/>
      <c r="GF137" s="158"/>
      <c r="GG137" s="158"/>
    </row>
    <row r="138" spans="1:245" s="157" customFormat="1" ht="13.5" customHeight="1">
      <c r="A138" s="138">
        <v>2060204</v>
      </c>
      <c r="B138" s="173" t="s">
        <v>124</v>
      </c>
      <c r="C138" s="174"/>
      <c r="D138" s="174">
        <v>10000</v>
      </c>
      <c r="E138" s="174">
        <f t="shared" si="2"/>
        <v>0</v>
      </c>
      <c r="GH138" s="160"/>
      <c r="GI138" s="160"/>
      <c r="GJ138" s="160"/>
      <c r="GK138" s="160"/>
      <c r="GL138" s="160"/>
      <c r="GM138" s="160"/>
      <c r="GN138" s="160"/>
      <c r="GO138" s="160"/>
      <c r="GP138" s="160"/>
      <c r="GQ138" s="160"/>
      <c r="GR138" s="160"/>
      <c r="GS138" s="160"/>
      <c r="GT138" s="160"/>
      <c r="GU138" s="160"/>
      <c r="GV138" s="160"/>
      <c r="GW138" s="160"/>
      <c r="GX138" s="160"/>
      <c r="GY138" s="160"/>
      <c r="GZ138" s="160"/>
      <c r="HA138" s="160"/>
      <c r="HB138" s="160"/>
      <c r="HC138" s="160"/>
      <c r="HD138" s="160"/>
      <c r="HE138" s="160"/>
      <c r="HF138" s="160"/>
      <c r="HG138" s="160"/>
      <c r="HH138" s="160"/>
      <c r="HI138" s="160"/>
      <c r="HJ138" s="160"/>
      <c r="HK138" s="160"/>
      <c r="HL138" s="160"/>
      <c r="HM138" s="160"/>
      <c r="HN138" s="160"/>
      <c r="HO138" s="160"/>
      <c r="HP138" s="160"/>
      <c r="HQ138" s="160"/>
      <c r="HR138" s="160"/>
      <c r="HS138" s="160"/>
      <c r="HT138" s="160"/>
      <c r="HU138" s="160"/>
      <c r="HV138" s="160"/>
      <c r="HW138" s="160"/>
      <c r="HX138" s="160"/>
      <c r="HY138" s="160"/>
      <c r="HZ138" s="160"/>
      <c r="IA138" s="160"/>
      <c r="IB138" s="160"/>
      <c r="IC138" s="160"/>
      <c r="ID138" s="160"/>
      <c r="IE138" s="160"/>
      <c r="IF138" s="160"/>
      <c r="IG138" s="160"/>
      <c r="IH138"/>
      <c r="II138"/>
      <c r="IJ138"/>
      <c r="IK138"/>
    </row>
    <row r="139" spans="1:245" s="157" customFormat="1" ht="13.5" customHeight="1">
      <c r="A139" s="138">
        <v>20604</v>
      </c>
      <c r="B139" s="179" t="s">
        <v>125</v>
      </c>
      <c r="C139" s="174">
        <f>VLOOKUP(A139,'[8]一般公共预算'!$A$6:$C$369,3,FALSE)</f>
        <v>9000</v>
      </c>
      <c r="D139" s="174">
        <v>8872.35</v>
      </c>
      <c r="E139" s="174">
        <f t="shared" si="2"/>
        <v>101.44</v>
      </c>
      <c r="GH139" s="160"/>
      <c r="GI139" s="160"/>
      <c r="GJ139" s="160"/>
      <c r="GK139" s="160"/>
      <c r="GL139" s="160"/>
      <c r="GM139" s="160"/>
      <c r="GN139" s="160"/>
      <c r="GO139" s="160"/>
      <c r="GP139" s="160"/>
      <c r="GQ139" s="160"/>
      <c r="GR139" s="160"/>
      <c r="GS139" s="160"/>
      <c r="GT139" s="160"/>
      <c r="GU139" s="160"/>
      <c r="GV139" s="160"/>
      <c r="GW139" s="160"/>
      <c r="GX139" s="160"/>
      <c r="GY139" s="160"/>
      <c r="GZ139" s="160"/>
      <c r="HA139" s="160"/>
      <c r="HB139" s="160"/>
      <c r="HC139" s="160"/>
      <c r="HD139" s="160"/>
      <c r="HE139" s="160"/>
      <c r="HF139" s="160"/>
      <c r="HG139" s="160"/>
      <c r="HH139" s="160"/>
      <c r="HI139" s="160"/>
      <c r="HJ139" s="160"/>
      <c r="HK139" s="160"/>
      <c r="HL139" s="160"/>
      <c r="HM139" s="160"/>
      <c r="HN139" s="160"/>
      <c r="HO139" s="160"/>
      <c r="HP139" s="160"/>
      <c r="HQ139" s="160"/>
      <c r="HR139" s="160"/>
      <c r="HS139" s="160"/>
      <c r="HT139" s="160"/>
      <c r="HU139" s="160"/>
      <c r="HV139" s="160"/>
      <c r="HW139" s="160"/>
      <c r="HX139" s="160"/>
      <c r="HY139" s="160"/>
      <c r="HZ139" s="160"/>
      <c r="IA139" s="160"/>
      <c r="IB139" s="160"/>
      <c r="IC139" s="160"/>
      <c r="ID139" s="160"/>
      <c r="IE139" s="160"/>
      <c r="IF139" s="160"/>
      <c r="IG139" s="160"/>
      <c r="IH139"/>
      <c r="II139"/>
      <c r="IJ139"/>
      <c r="IK139"/>
    </row>
    <row r="140" spans="1:245" s="157" customFormat="1" ht="13.5" customHeight="1">
      <c r="A140" s="138">
        <v>2060404</v>
      </c>
      <c r="B140" s="179" t="s">
        <v>126</v>
      </c>
      <c r="C140" s="174"/>
      <c r="D140" s="174">
        <v>500</v>
      </c>
      <c r="E140" s="174">
        <f t="shared" si="2"/>
        <v>0</v>
      </c>
      <c r="GH140" s="160"/>
      <c r="GI140" s="160"/>
      <c r="GJ140" s="160"/>
      <c r="GK140" s="160"/>
      <c r="GL140" s="160"/>
      <c r="GM140" s="160"/>
      <c r="GN140" s="160"/>
      <c r="GO140" s="160"/>
      <c r="GP140" s="160"/>
      <c r="GQ140" s="160"/>
      <c r="GR140" s="160"/>
      <c r="GS140" s="160"/>
      <c r="GT140" s="160"/>
      <c r="GU140" s="160"/>
      <c r="GV140" s="160"/>
      <c r="GW140" s="160"/>
      <c r="GX140" s="160"/>
      <c r="GY140" s="160"/>
      <c r="GZ140" s="160"/>
      <c r="HA140" s="160"/>
      <c r="HB140" s="160"/>
      <c r="HC140" s="160"/>
      <c r="HD140" s="160"/>
      <c r="HE140" s="160"/>
      <c r="HF140" s="160"/>
      <c r="HG140" s="160"/>
      <c r="HH140" s="160"/>
      <c r="HI140" s="160"/>
      <c r="HJ140" s="160"/>
      <c r="HK140" s="160"/>
      <c r="HL140" s="160"/>
      <c r="HM140" s="160"/>
      <c r="HN140" s="160"/>
      <c r="HO140" s="160"/>
      <c r="HP140" s="160"/>
      <c r="HQ140" s="160"/>
      <c r="HR140" s="160"/>
      <c r="HS140" s="160"/>
      <c r="HT140" s="160"/>
      <c r="HU140" s="160"/>
      <c r="HV140" s="160"/>
      <c r="HW140" s="160"/>
      <c r="HX140" s="160"/>
      <c r="HY140" s="160"/>
      <c r="HZ140" s="160"/>
      <c r="IA140" s="160"/>
      <c r="IB140" s="160"/>
      <c r="IC140" s="160"/>
      <c r="ID140" s="160"/>
      <c r="IE140" s="160"/>
      <c r="IF140" s="160"/>
      <c r="IG140" s="160"/>
      <c r="IH140"/>
      <c r="II140"/>
      <c r="IJ140"/>
      <c r="IK140"/>
    </row>
    <row r="141" spans="1:245" s="157" customFormat="1" ht="13.5" customHeight="1">
      <c r="A141" s="138">
        <v>2060499</v>
      </c>
      <c r="B141" s="173" t="s">
        <v>127</v>
      </c>
      <c r="C141" s="174">
        <f>VLOOKUP(A141,'[8]一般公共预算'!$A$6:$C$369,3,FALSE)</f>
        <v>9000</v>
      </c>
      <c r="D141" s="174">
        <v>8372.35</v>
      </c>
      <c r="E141" s="174">
        <f t="shared" si="2"/>
        <v>107.5</v>
      </c>
      <c r="GH141" s="160"/>
      <c r="GI141" s="160"/>
      <c r="GJ141" s="160"/>
      <c r="GK141" s="160"/>
      <c r="GL141" s="160"/>
      <c r="GM141" s="160"/>
      <c r="GN141" s="160"/>
      <c r="GO141" s="160"/>
      <c r="GP141" s="160"/>
      <c r="GQ141" s="160"/>
      <c r="GR141" s="160"/>
      <c r="GS141" s="160"/>
      <c r="GT141" s="160"/>
      <c r="GU141" s="160"/>
      <c r="GV141" s="160"/>
      <c r="GW141" s="160"/>
      <c r="GX141" s="160"/>
      <c r="GY141" s="160"/>
      <c r="GZ141" s="160"/>
      <c r="HA141" s="160"/>
      <c r="HB141" s="160"/>
      <c r="HC141" s="160"/>
      <c r="HD141" s="160"/>
      <c r="HE141" s="160"/>
      <c r="HF141" s="160"/>
      <c r="HG141" s="160"/>
      <c r="HH141" s="160"/>
      <c r="HI141" s="160"/>
      <c r="HJ141" s="160"/>
      <c r="HK141" s="160"/>
      <c r="HL141" s="160"/>
      <c r="HM141" s="160"/>
      <c r="HN141" s="160"/>
      <c r="HO141" s="160"/>
      <c r="HP141" s="160"/>
      <c r="HQ141" s="160"/>
      <c r="HR141" s="160"/>
      <c r="HS141" s="160"/>
      <c r="HT141" s="160"/>
      <c r="HU141" s="160"/>
      <c r="HV141" s="160"/>
      <c r="HW141" s="160"/>
      <c r="HX141" s="160"/>
      <c r="HY141" s="160"/>
      <c r="HZ141" s="160"/>
      <c r="IA141" s="160"/>
      <c r="IB141" s="160"/>
      <c r="IC141" s="160"/>
      <c r="ID141" s="160"/>
      <c r="IE141" s="160"/>
      <c r="IF141" s="160"/>
      <c r="IG141" s="160"/>
      <c r="IH141"/>
      <c r="II141"/>
      <c r="IJ141"/>
      <c r="IK141"/>
    </row>
    <row r="142" spans="1:245" s="157" customFormat="1" ht="13.5" customHeight="1">
      <c r="A142" s="138">
        <v>20605</v>
      </c>
      <c r="B142" s="179" t="s">
        <v>128</v>
      </c>
      <c r="C142" s="174">
        <f>VLOOKUP(A142,'[8]一般公共预算'!$A$6:$C$369,3,FALSE)</f>
        <v>113.15</v>
      </c>
      <c r="D142" s="174">
        <v>105.64</v>
      </c>
      <c r="E142" s="174">
        <f t="shared" si="2"/>
        <v>107.11</v>
      </c>
      <c r="GH142" s="160"/>
      <c r="GI142" s="160"/>
      <c r="GJ142" s="160"/>
      <c r="GK142" s="160"/>
      <c r="GL142" s="160"/>
      <c r="GM142" s="160"/>
      <c r="GN142" s="160"/>
      <c r="GO142" s="160"/>
      <c r="GP142" s="160"/>
      <c r="GQ142" s="160"/>
      <c r="GR142" s="160"/>
      <c r="GS142" s="160"/>
      <c r="GT142" s="160"/>
      <c r="GU142" s="160"/>
      <c r="GV142" s="160"/>
      <c r="GW142" s="160"/>
      <c r="GX142" s="160"/>
      <c r="GY142" s="160"/>
      <c r="GZ142" s="160"/>
      <c r="HA142" s="160"/>
      <c r="HB142" s="160"/>
      <c r="HC142" s="160"/>
      <c r="HD142" s="160"/>
      <c r="HE142" s="160"/>
      <c r="HF142" s="160"/>
      <c r="HG142" s="160"/>
      <c r="HH142" s="160"/>
      <c r="HI142" s="160"/>
      <c r="HJ142" s="160"/>
      <c r="HK142" s="160"/>
      <c r="HL142" s="160"/>
      <c r="HM142" s="160"/>
      <c r="HN142" s="160"/>
      <c r="HO142" s="160"/>
      <c r="HP142" s="160"/>
      <c r="HQ142" s="160"/>
      <c r="HR142" s="160"/>
      <c r="HS142" s="160"/>
      <c r="HT142" s="160"/>
      <c r="HU142" s="160"/>
      <c r="HV142" s="160"/>
      <c r="HW142" s="160"/>
      <c r="HX142" s="160"/>
      <c r="HY142" s="160"/>
      <c r="HZ142" s="160"/>
      <c r="IA142" s="160"/>
      <c r="IB142" s="160"/>
      <c r="IC142" s="160"/>
      <c r="ID142" s="160"/>
      <c r="IE142" s="160"/>
      <c r="IF142" s="160"/>
      <c r="IG142" s="160"/>
      <c r="IH142"/>
      <c r="II142"/>
      <c r="IJ142"/>
      <c r="IK142"/>
    </row>
    <row r="143" spans="1:245" s="157" customFormat="1" ht="13.5" customHeight="1">
      <c r="A143" s="138">
        <v>2060501</v>
      </c>
      <c r="B143" s="179" t="s">
        <v>129</v>
      </c>
      <c r="C143" s="174">
        <f>VLOOKUP(A143,'[8]一般公共预算'!$A$6:$C$369,3,FALSE)</f>
        <v>113.15</v>
      </c>
      <c r="D143" s="174">
        <v>105.64</v>
      </c>
      <c r="E143" s="174">
        <f t="shared" si="2"/>
        <v>107.11</v>
      </c>
      <c r="GH143" s="160"/>
      <c r="GI143" s="160"/>
      <c r="GJ143" s="160"/>
      <c r="GK143" s="160"/>
      <c r="GL143" s="160"/>
      <c r="GM143" s="160"/>
      <c r="GN143" s="160"/>
      <c r="GO143" s="160"/>
      <c r="GP143" s="160"/>
      <c r="GQ143" s="160"/>
      <c r="GR143" s="160"/>
      <c r="GS143" s="160"/>
      <c r="GT143" s="160"/>
      <c r="GU143" s="160"/>
      <c r="GV143" s="160"/>
      <c r="GW143" s="160"/>
      <c r="GX143" s="160"/>
      <c r="GY143" s="160"/>
      <c r="GZ143" s="160"/>
      <c r="HA143" s="160"/>
      <c r="HB143" s="160"/>
      <c r="HC143" s="160"/>
      <c r="HD143" s="160"/>
      <c r="HE143" s="160"/>
      <c r="HF143" s="160"/>
      <c r="HG143" s="160"/>
      <c r="HH143" s="160"/>
      <c r="HI143" s="160"/>
      <c r="HJ143" s="160"/>
      <c r="HK143" s="160"/>
      <c r="HL143" s="160"/>
      <c r="HM143" s="160"/>
      <c r="HN143" s="160"/>
      <c r="HO143" s="160"/>
      <c r="HP143" s="160"/>
      <c r="HQ143" s="160"/>
      <c r="HR143" s="160"/>
      <c r="HS143" s="160"/>
      <c r="HT143" s="160"/>
      <c r="HU143" s="160"/>
      <c r="HV143" s="160"/>
      <c r="HW143" s="160"/>
      <c r="HX143" s="160"/>
      <c r="HY143" s="160"/>
      <c r="HZ143" s="160"/>
      <c r="IA143" s="160"/>
      <c r="IB143" s="160"/>
      <c r="IC143" s="160"/>
      <c r="ID143" s="160"/>
      <c r="IE143" s="160"/>
      <c r="IF143" s="160"/>
      <c r="IG143" s="160"/>
      <c r="IH143"/>
      <c r="II143"/>
      <c r="IJ143"/>
      <c r="IK143"/>
    </row>
    <row r="144" spans="1:245" s="157" customFormat="1" ht="13.5" customHeight="1">
      <c r="A144" s="138">
        <v>20607</v>
      </c>
      <c r="B144" s="179" t="s">
        <v>130</v>
      </c>
      <c r="C144" s="174">
        <f>VLOOKUP(A144,'[8]一般公共预算'!$A$6:$C$369,3,FALSE)</f>
        <v>2466.42</v>
      </c>
      <c r="D144" s="174">
        <v>1762.12</v>
      </c>
      <c r="E144" s="174">
        <f t="shared" si="2"/>
        <v>139.97</v>
      </c>
      <c r="GH144" s="160"/>
      <c r="GI144" s="160"/>
      <c r="GJ144" s="160"/>
      <c r="GK144" s="160"/>
      <c r="GL144" s="160"/>
      <c r="GM144" s="160"/>
      <c r="GN144" s="160"/>
      <c r="GO144" s="160"/>
      <c r="GP144" s="160"/>
      <c r="GQ144" s="160"/>
      <c r="GR144" s="160"/>
      <c r="GS144" s="160"/>
      <c r="GT144" s="160"/>
      <c r="GU144" s="160"/>
      <c r="GV144" s="160"/>
      <c r="GW144" s="160"/>
      <c r="GX144" s="160"/>
      <c r="GY144" s="160"/>
      <c r="GZ144" s="160"/>
      <c r="HA144" s="160"/>
      <c r="HB144" s="160"/>
      <c r="HC144" s="160"/>
      <c r="HD144" s="160"/>
      <c r="HE144" s="160"/>
      <c r="HF144" s="160"/>
      <c r="HG144" s="160"/>
      <c r="HH144" s="160"/>
      <c r="HI144" s="160"/>
      <c r="HJ144" s="160"/>
      <c r="HK144" s="160"/>
      <c r="HL144" s="160"/>
      <c r="HM144" s="160"/>
      <c r="HN144" s="160"/>
      <c r="HO144" s="160"/>
      <c r="HP144" s="160"/>
      <c r="HQ144" s="160"/>
      <c r="HR144" s="160"/>
      <c r="HS144" s="160"/>
      <c r="HT144" s="160"/>
      <c r="HU144" s="160"/>
      <c r="HV144" s="160"/>
      <c r="HW144" s="160"/>
      <c r="HX144" s="160"/>
      <c r="HY144" s="160"/>
      <c r="HZ144" s="160"/>
      <c r="IA144" s="160"/>
      <c r="IB144" s="160"/>
      <c r="IC144" s="160"/>
      <c r="ID144" s="160"/>
      <c r="IE144" s="160"/>
      <c r="IF144" s="160"/>
      <c r="IG144" s="160"/>
      <c r="IH144"/>
      <c r="II144"/>
      <c r="IJ144"/>
      <c r="IK144"/>
    </row>
    <row r="145" spans="1:245" s="157" customFormat="1" ht="13.5" customHeight="1">
      <c r="A145" s="138">
        <v>2060701</v>
      </c>
      <c r="B145" s="179" t="s">
        <v>129</v>
      </c>
      <c r="C145" s="174">
        <f>VLOOKUP(A145,'[8]一般公共预算'!$A$6:$C$369,3,FALSE)</f>
        <v>318.72</v>
      </c>
      <c r="D145" s="174">
        <v>300.84</v>
      </c>
      <c r="E145" s="174">
        <f t="shared" si="2"/>
        <v>105.94</v>
      </c>
      <c r="GH145" s="160"/>
      <c r="GI145" s="160"/>
      <c r="GJ145" s="160"/>
      <c r="GK145" s="160"/>
      <c r="GL145" s="160"/>
      <c r="GM145" s="160"/>
      <c r="GN145" s="160"/>
      <c r="GO145" s="160"/>
      <c r="GP145" s="160"/>
      <c r="GQ145" s="160"/>
      <c r="GR145" s="160"/>
      <c r="GS145" s="160"/>
      <c r="GT145" s="160"/>
      <c r="GU145" s="160"/>
      <c r="GV145" s="160"/>
      <c r="GW145" s="160"/>
      <c r="GX145" s="160"/>
      <c r="GY145" s="160"/>
      <c r="GZ145" s="160"/>
      <c r="HA145" s="160"/>
      <c r="HB145" s="160"/>
      <c r="HC145" s="160"/>
      <c r="HD145" s="160"/>
      <c r="HE145" s="160"/>
      <c r="HF145" s="160"/>
      <c r="HG145" s="160"/>
      <c r="HH145" s="160"/>
      <c r="HI145" s="160"/>
      <c r="HJ145" s="160"/>
      <c r="HK145" s="160"/>
      <c r="HL145" s="160"/>
      <c r="HM145" s="160"/>
      <c r="HN145" s="160"/>
      <c r="HO145" s="160"/>
      <c r="HP145" s="160"/>
      <c r="HQ145" s="160"/>
      <c r="HR145" s="160"/>
      <c r="HS145" s="160"/>
      <c r="HT145" s="160"/>
      <c r="HU145" s="160"/>
      <c r="HV145" s="160"/>
      <c r="HW145" s="160"/>
      <c r="HX145" s="160"/>
      <c r="HY145" s="160"/>
      <c r="HZ145" s="160"/>
      <c r="IA145" s="160"/>
      <c r="IB145" s="160"/>
      <c r="IC145" s="160"/>
      <c r="ID145" s="160"/>
      <c r="IE145" s="160"/>
      <c r="IF145" s="160"/>
      <c r="IG145" s="160"/>
      <c r="IH145"/>
      <c r="II145"/>
      <c r="IJ145"/>
      <c r="IK145"/>
    </row>
    <row r="146" spans="1:245" s="157" customFormat="1" ht="13.5" customHeight="1">
      <c r="A146" s="138">
        <v>2060702</v>
      </c>
      <c r="B146" s="179" t="s">
        <v>131</v>
      </c>
      <c r="C146" s="174">
        <f>VLOOKUP(A146,'[8]一般公共预算'!$A$6:$C$369,3,FALSE)</f>
        <v>2061</v>
      </c>
      <c r="D146" s="174">
        <v>1404.95</v>
      </c>
      <c r="E146" s="174">
        <f t="shared" si="2"/>
        <v>146.7</v>
      </c>
      <c r="GH146" s="160"/>
      <c r="GI146" s="160"/>
      <c r="GJ146" s="160"/>
      <c r="GK146" s="160"/>
      <c r="GL146" s="160"/>
      <c r="GM146" s="160"/>
      <c r="GN146" s="160"/>
      <c r="GO146" s="160"/>
      <c r="GP146" s="160"/>
      <c r="GQ146" s="160"/>
      <c r="GR146" s="160"/>
      <c r="GS146" s="160"/>
      <c r="GT146" s="160"/>
      <c r="GU146" s="160"/>
      <c r="GV146" s="160"/>
      <c r="GW146" s="160"/>
      <c r="GX146" s="160"/>
      <c r="GY146" s="160"/>
      <c r="GZ146" s="160"/>
      <c r="HA146" s="160"/>
      <c r="HB146" s="160"/>
      <c r="HC146" s="160"/>
      <c r="HD146" s="160"/>
      <c r="HE146" s="160"/>
      <c r="HF146" s="160"/>
      <c r="HG146" s="160"/>
      <c r="HH146" s="160"/>
      <c r="HI146" s="160"/>
      <c r="HJ146" s="160"/>
      <c r="HK146" s="160"/>
      <c r="HL146" s="160"/>
      <c r="HM146" s="160"/>
      <c r="HN146" s="160"/>
      <c r="HO146" s="160"/>
      <c r="HP146" s="160"/>
      <c r="HQ146" s="160"/>
      <c r="HR146" s="160"/>
      <c r="HS146" s="160"/>
      <c r="HT146" s="160"/>
      <c r="HU146" s="160"/>
      <c r="HV146" s="160"/>
      <c r="HW146" s="160"/>
      <c r="HX146" s="160"/>
      <c r="HY146" s="160"/>
      <c r="HZ146" s="160"/>
      <c r="IA146" s="160"/>
      <c r="IB146" s="160"/>
      <c r="IC146" s="160"/>
      <c r="ID146" s="160"/>
      <c r="IE146" s="160"/>
      <c r="IF146" s="160"/>
      <c r="IG146" s="160"/>
      <c r="IH146"/>
      <c r="II146"/>
      <c r="IJ146"/>
      <c r="IK146"/>
    </row>
    <row r="147" spans="1:245" s="157" customFormat="1" ht="13.5" customHeight="1">
      <c r="A147" s="138">
        <v>2060704</v>
      </c>
      <c r="B147" s="179" t="s">
        <v>132</v>
      </c>
      <c r="C147" s="174">
        <f>VLOOKUP(A147,'[8]一般公共预算'!$A$6:$C$369,3,FALSE)</f>
        <v>86.7</v>
      </c>
      <c r="D147" s="174">
        <v>23.2</v>
      </c>
      <c r="E147" s="174">
        <f t="shared" si="2"/>
        <v>373.71</v>
      </c>
      <c r="GH147" s="160"/>
      <c r="GI147" s="160"/>
      <c r="GJ147" s="160"/>
      <c r="GK147" s="160"/>
      <c r="GL147" s="160"/>
      <c r="GM147" s="160"/>
      <c r="GN147" s="160"/>
      <c r="GO147" s="160"/>
      <c r="GP147" s="160"/>
      <c r="GQ147" s="160"/>
      <c r="GR147" s="160"/>
      <c r="GS147" s="160"/>
      <c r="GT147" s="160"/>
      <c r="GU147" s="160"/>
      <c r="GV147" s="160"/>
      <c r="GW147" s="160"/>
      <c r="GX147" s="160"/>
      <c r="GY147" s="160"/>
      <c r="GZ147" s="160"/>
      <c r="HA147" s="160"/>
      <c r="HB147" s="160"/>
      <c r="HC147" s="160"/>
      <c r="HD147" s="160"/>
      <c r="HE147" s="160"/>
      <c r="HF147" s="160"/>
      <c r="HG147" s="160"/>
      <c r="HH147" s="160"/>
      <c r="HI147" s="160"/>
      <c r="HJ147" s="160"/>
      <c r="HK147" s="160"/>
      <c r="HL147" s="160"/>
      <c r="HM147" s="160"/>
      <c r="HN147" s="160"/>
      <c r="HO147" s="160"/>
      <c r="HP147" s="160"/>
      <c r="HQ147" s="160"/>
      <c r="HR147" s="160"/>
      <c r="HS147" s="160"/>
      <c r="HT147" s="160"/>
      <c r="HU147" s="160"/>
      <c r="HV147" s="160"/>
      <c r="HW147" s="160"/>
      <c r="HX147" s="160"/>
      <c r="HY147" s="160"/>
      <c r="HZ147" s="160"/>
      <c r="IA147" s="160"/>
      <c r="IB147" s="160"/>
      <c r="IC147" s="160"/>
      <c r="ID147" s="160"/>
      <c r="IE147" s="160"/>
      <c r="IF147" s="160"/>
      <c r="IG147" s="160"/>
      <c r="IH147"/>
      <c r="II147"/>
      <c r="IJ147"/>
      <c r="IK147"/>
    </row>
    <row r="148" spans="1:245" s="157" customFormat="1" ht="13.5" customHeight="1">
      <c r="A148" s="138">
        <v>2060799</v>
      </c>
      <c r="B148" s="179" t="s">
        <v>133</v>
      </c>
      <c r="C148" s="174"/>
      <c r="D148" s="174">
        <v>33.13</v>
      </c>
      <c r="E148" s="174">
        <f t="shared" si="2"/>
        <v>0</v>
      </c>
      <c r="GH148" s="160"/>
      <c r="GI148" s="160"/>
      <c r="GJ148" s="160"/>
      <c r="GK148" s="160"/>
      <c r="GL148" s="160"/>
      <c r="GM148" s="160"/>
      <c r="GN148" s="160"/>
      <c r="GO148" s="160"/>
      <c r="GP148" s="160"/>
      <c r="GQ148" s="160"/>
      <c r="GR148" s="160"/>
      <c r="GS148" s="160"/>
      <c r="GT148" s="160"/>
      <c r="GU148" s="160"/>
      <c r="GV148" s="160"/>
      <c r="GW148" s="160"/>
      <c r="GX148" s="160"/>
      <c r="GY148" s="160"/>
      <c r="GZ148" s="160"/>
      <c r="HA148" s="160"/>
      <c r="HB148" s="160"/>
      <c r="HC148" s="160"/>
      <c r="HD148" s="160"/>
      <c r="HE148" s="160"/>
      <c r="HF148" s="160"/>
      <c r="HG148" s="160"/>
      <c r="HH148" s="160"/>
      <c r="HI148" s="160"/>
      <c r="HJ148" s="160"/>
      <c r="HK148" s="160"/>
      <c r="HL148" s="160"/>
      <c r="HM148" s="160"/>
      <c r="HN148" s="160"/>
      <c r="HO148" s="160"/>
      <c r="HP148" s="160"/>
      <c r="HQ148" s="160"/>
      <c r="HR148" s="160"/>
      <c r="HS148" s="160"/>
      <c r="HT148" s="160"/>
      <c r="HU148" s="160"/>
      <c r="HV148" s="160"/>
      <c r="HW148" s="160"/>
      <c r="HX148" s="160"/>
      <c r="HY148" s="160"/>
      <c r="HZ148" s="160"/>
      <c r="IA148" s="160"/>
      <c r="IB148" s="160"/>
      <c r="IC148" s="160"/>
      <c r="ID148" s="160"/>
      <c r="IE148" s="160"/>
      <c r="IF148" s="160"/>
      <c r="IG148" s="160"/>
      <c r="IH148"/>
      <c r="II148"/>
      <c r="IJ148"/>
      <c r="IK148"/>
    </row>
    <row r="149" spans="1:189" s="159" customFormat="1" ht="13.5" customHeight="1">
      <c r="A149" s="138">
        <v>20699</v>
      </c>
      <c r="B149" s="179" t="s">
        <v>134</v>
      </c>
      <c r="C149" s="174">
        <f>VLOOKUP(A149,'[8]一般公共预算'!$A$6:$C$369,3,FALSE)</f>
        <v>49382.24</v>
      </c>
      <c r="D149" s="174">
        <v>24463.35</v>
      </c>
      <c r="E149" s="174">
        <f t="shared" si="2"/>
        <v>201.86</v>
      </c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8"/>
      <c r="DP149" s="158"/>
      <c r="DQ149" s="158"/>
      <c r="DR149" s="158"/>
      <c r="DS149" s="158"/>
      <c r="DT149" s="158"/>
      <c r="DU149" s="158"/>
      <c r="DV149" s="158"/>
      <c r="DW149" s="158"/>
      <c r="DX149" s="158"/>
      <c r="DY149" s="158"/>
      <c r="DZ149" s="158"/>
      <c r="EA149" s="158"/>
      <c r="EB149" s="158"/>
      <c r="EC149" s="158"/>
      <c r="ED149" s="158"/>
      <c r="EE149" s="158"/>
      <c r="EF149" s="158"/>
      <c r="EG149" s="158"/>
      <c r="EH149" s="158"/>
      <c r="EI149" s="158"/>
      <c r="EJ149" s="158"/>
      <c r="EK149" s="158"/>
      <c r="EL149" s="158"/>
      <c r="EM149" s="158"/>
      <c r="EN149" s="158"/>
      <c r="EO149" s="158"/>
      <c r="EP149" s="158"/>
      <c r="EQ149" s="158"/>
      <c r="ER149" s="158"/>
      <c r="ES149" s="158"/>
      <c r="ET149" s="158"/>
      <c r="EU149" s="158"/>
      <c r="EV149" s="158"/>
      <c r="EW149" s="158"/>
      <c r="EX149" s="158"/>
      <c r="EY149" s="158"/>
      <c r="EZ149" s="158"/>
      <c r="FA149" s="158"/>
      <c r="FB149" s="158"/>
      <c r="FC149" s="158"/>
      <c r="FD149" s="158"/>
      <c r="FE149" s="158"/>
      <c r="FF149" s="158"/>
      <c r="FG149" s="158"/>
      <c r="FH149" s="158"/>
      <c r="FI149" s="158"/>
      <c r="FJ149" s="158"/>
      <c r="FK149" s="158"/>
      <c r="FL149" s="158"/>
      <c r="FM149" s="158"/>
      <c r="FN149" s="158"/>
      <c r="FO149" s="158"/>
      <c r="FP149" s="158"/>
      <c r="FQ149" s="158"/>
      <c r="FR149" s="158"/>
      <c r="FS149" s="158"/>
      <c r="FT149" s="158"/>
      <c r="FU149" s="158"/>
      <c r="FV149" s="158"/>
      <c r="FW149" s="158"/>
      <c r="FX149" s="158"/>
      <c r="FY149" s="158"/>
      <c r="FZ149" s="158"/>
      <c r="GA149" s="158"/>
      <c r="GB149" s="158"/>
      <c r="GC149" s="158"/>
      <c r="GD149" s="158"/>
      <c r="GE149" s="158"/>
      <c r="GF149" s="158"/>
      <c r="GG149" s="158"/>
    </row>
    <row r="150" spans="1:245" s="157" customFormat="1" ht="13.5" customHeight="1">
      <c r="A150" s="138">
        <v>2069999</v>
      </c>
      <c r="B150" s="179" t="s">
        <v>135</v>
      </c>
      <c r="C150" s="174">
        <f>VLOOKUP(A150,'[8]一般公共预算'!$A$6:$C$369,3,FALSE)</f>
        <v>49382.24</v>
      </c>
      <c r="D150" s="174">
        <v>24463.35</v>
      </c>
      <c r="E150" s="174">
        <f t="shared" si="2"/>
        <v>201.86</v>
      </c>
      <c r="GH150" s="160"/>
      <c r="GI150" s="160"/>
      <c r="GJ150" s="160"/>
      <c r="GK150" s="160"/>
      <c r="GL150" s="160"/>
      <c r="GM150" s="160"/>
      <c r="GN150" s="160"/>
      <c r="GO150" s="160"/>
      <c r="GP150" s="160"/>
      <c r="GQ150" s="160"/>
      <c r="GR150" s="160"/>
      <c r="GS150" s="160"/>
      <c r="GT150" s="160"/>
      <c r="GU150" s="160"/>
      <c r="GV150" s="160"/>
      <c r="GW150" s="160"/>
      <c r="GX150" s="160"/>
      <c r="GY150" s="160"/>
      <c r="GZ150" s="160"/>
      <c r="HA150" s="160"/>
      <c r="HB150" s="160"/>
      <c r="HC150" s="160"/>
      <c r="HD150" s="160"/>
      <c r="HE150" s="160"/>
      <c r="HF150" s="160"/>
      <c r="HG150" s="160"/>
      <c r="HH150" s="160"/>
      <c r="HI150" s="160"/>
      <c r="HJ150" s="160"/>
      <c r="HK150" s="160"/>
      <c r="HL150" s="160"/>
      <c r="HM150" s="160"/>
      <c r="HN150" s="160"/>
      <c r="HO150" s="160"/>
      <c r="HP150" s="160"/>
      <c r="HQ150" s="160"/>
      <c r="HR150" s="160"/>
      <c r="HS150" s="160"/>
      <c r="HT150" s="160"/>
      <c r="HU150" s="160"/>
      <c r="HV150" s="160"/>
      <c r="HW150" s="160"/>
      <c r="HX150" s="160"/>
      <c r="HY150" s="160"/>
      <c r="HZ150" s="160"/>
      <c r="IA150" s="160"/>
      <c r="IB150" s="160"/>
      <c r="IC150" s="160"/>
      <c r="ID150" s="160"/>
      <c r="IE150" s="160"/>
      <c r="IF150" s="160"/>
      <c r="IG150" s="160"/>
      <c r="IH150"/>
      <c r="II150"/>
      <c r="IJ150"/>
      <c r="IK150"/>
    </row>
    <row r="151" spans="1:245" s="157" customFormat="1" ht="13.5" customHeight="1">
      <c r="A151" s="171">
        <v>207</v>
      </c>
      <c r="B151" s="178" t="s">
        <v>136</v>
      </c>
      <c r="C151" s="169">
        <f>VLOOKUP(A151,'[8]一般公共预算'!$A$6:$C$369,3,FALSE)</f>
        <v>11200.64</v>
      </c>
      <c r="D151" s="169">
        <v>9699.79</v>
      </c>
      <c r="E151" s="169">
        <f t="shared" si="2"/>
        <v>115.47</v>
      </c>
      <c r="GH151" s="160"/>
      <c r="GI151" s="160"/>
      <c r="GJ151" s="160"/>
      <c r="GK151" s="160"/>
      <c r="GL151" s="160"/>
      <c r="GM151" s="160"/>
      <c r="GN151" s="160"/>
      <c r="GO151" s="160"/>
      <c r="GP151" s="160"/>
      <c r="GQ151" s="160"/>
      <c r="GR151" s="160"/>
      <c r="GS151" s="160"/>
      <c r="GT151" s="160"/>
      <c r="GU151" s="160"/>
      <c r="GV151" s="160"/>
      <c r="GW151" s="160"/>
      <c r="GX151" s="160"/>
      <c r="GY151" s="160"/>
      <c r="GZ151" s="160"/>
      <c r="HA151" s="160"/>
      <c r="HB151" s="160"/>
      <c r="HC151" s="160"/>
      <c r="HD151" s="160"/>
      <c r="HE151" s="160"/>
      <c r="HF151" s="160"/>
      <c r="HG151" s="160"/>
      <c r="HH151" s="160"/>
      <c r="HI151" s="160"/>
      <c r="HJ151" s="160"/>
      <c r="HK151" s="160"/>
      <c r="HL151" s="160"/>
      <c r="HM151" s="160"/>
      <c r="HN151" s="160"/>
      <c r="HO151" s="160"/>
      <c r="HP151" s="160"/>
      <c r="HQ151" s="160"/>
      <c r="HR151" s="160"/>
      <c r="HS151" s="160"/>
      <c r="HT151" s="160"/>
      <c r="HU151" s="160"/>
      <c r="HV151" s="160"/>
      <c r="HW151" s="160"/>
      <c r="HX151" s="160"/>
      <c r="HY151" s="160"/>
      <c r="HZ151" s="160"/>
      <c r="IA151" s="160"/>
      <c r="IB151" s="160"/>
      <c r="IC151" s="160"/>
      <c r="ID151" s="160"/>
      <c r="IE151" s="160"/>
      <c r="IF151" s="160"/>
      <c r="IG151" s="160"/>
      <c r="IH151"/>
      <c r="II151"/>
      <c r="IJ151"/>
      <c r="IK151"/>
    </row>
    <row r="152" spans="1:245" s="157" customFormat="1" ht="13.5" customHeight="1">
      <c r="A152" s="138">
        <v>20701</v>
      </c>
      <c r="B152" s="179" t="s">
        <v>137</v>
      </c>
      <c r="C152" s="174">
        <f>VLOOKUP(A152,'[8]一般公共预算'!$A$6:$C$369,3,FALSE)</f>
        <v>7645.87</v>
      </c>
      <c r="D152" s="174">
        <v>7055.9</v>
      </c>
      <c r="E152" s="174">
        <f t="shared" si="2"/>
        <v>108.36</v>
      </c>
      <c r="GH152" s="160"/>
      <c r="GI152" s="160"/>
      <c r="GJ152" s="160"/>
      <c r="GK152" s="160"/>
      <c r="GL152" s="160"/>
      <c r="GM152" s="160"/>
      <c r="GN152" s="160"/>
      <c r="GO152" s="160"/>
      <c r="GP152" s="160"/>
      <c r="GQ152" s="160"/>
      <c r="GR152" s="160"/>
      <c r="GS152" s="160"/>
      <c r="GT152" s="160"/>
      <c r="GU152" s="160"/>
      <c r="GV152" s="160"/>
      <c r="GW152" s="160"/>
      <c r="GX152" s="160"/>
      <c r="GY152" s="160"/>
      <c r="GZ152" s="160"/>
      <c r="HA152" s="160"/>
      <c r="HB152" s="160"/>
      <c r="HC152" s="160"/>
      <c r="HD152" s="160"/>
      <c r="HE152" s="160"/>
      <c r="HF152" s="160"/>
      <c r="HG152" s="160"/>
      <c r="HH152" s="160"/>
      <c r="HI152" s="160"/>
      <c r="HJ152" s="160"/>
      <c r="HK152" s="160"/>
      <c r="HL152" s="160"/>
      <c r="HM152" s="160"/>
      <c r="HN152" s="160"/>
      <c r="HO152" s="160"/>
      <c r="HP152" s="160"/>
      <c r="HQ152" s="160"/>
      <c r="HR152" s="160"/>
      <c r="HS152" s="160"/>
      <c r="HT152" s="160"/>
      <c r="HU152" s="160"/>
      <c r="HV152" s="160"/>
      <c r="HW152" s="160"/>
      <c r="HX152" s="160"/>
      <c r="HY152" s="160"/>
      <c r="HZ152" s="160"/>
      <c r="IA152" s="160"/>
      <c r="IB152" s="160"/>
      <c r="IC152" s="160"/>
      <c r="ID152" s="160"/>
      <c r="IE152" s="160"/>
      <c r="IF152" s="160"/>
      <c r="IG152" s="160"/>
      <c r="IH152"/>
      <c r="II152"/>
      <c r="IJ152"/>
      <c r="IK152"/>
    </row>
    <row r="153" spans="1:5" s="158" customFormat="1" ht="13.5" customHeight="1">
      <c r="A153" s="138">
        <v>2070101</v>
      </c>
      <c r="B153" s="179" t="s">
        <v>39</v>
      </c>
      <c r="C153" s="174">
        <f>VLOOKUP(A153,'[8]一般公共预算'!$A$6:$C$369,3,FALSE)</f>
        <v>1447.02</v>
      </c>
      <c r="D153" s="174">
        <v>1502.78</v>
      </c>
      <c r="E153" s="174">
        <f t="shared" si="2"/>
        <v>96.29</v>
      </c>
    </row>
    <row r="154" spans="1:245" s="157" customFormat="1" ht="13.5" customHeight="1">
      <c r="A154" s="138">
        <v>2070102</v>
      </c>
      <c r="B154" s="179" t="s">
        <v>40</v>
      </c>
      <c r="C154" s="174">
        <f>VLOOKUP(A154,'[8]一般公共预算'!$A$6:$C$369,3,FALSE)</f>
        <v>152</v>
      </c>
      <c r="D154" s="174">
        <v>95.69</v>
      </c>
      <c r="E154" s="174">
        <f t="shared" si="2"/>
        <v>158.85</v>
      </c>
      <c r="GH154" s="160"/>
      <c r="GI154" s="160"/>
      <c r="GJ154" s="160"/>
      <c r="GK154" s="160"/>
      <c r="GL154" s="160"/>
      <c r="GM154" s="160"/>
      <c r="GN154" s="160"/>
      <c r="GO154" s="160"/>
      <c r="GP154" s="160"/>
      <c r="GQ154" s="160"/>
      <c r="GR154" s="160"/>
      <c r="GS154" s="160"/>
      <c r="GT154" s="160"/>
      <c r="GU154" s="160"/>
      <c r="GV154" s="160"/>
      <c r="GW154" s="160"/>
      <c r="GX154" s="160"/>
      <c r="GY154" s="160"/>
      <c r="GZ154" s="160"/>
      <c r="HA154" s="160"/>
      <c r="HB154" s="160"/>
      <c r="HC154" s="160"/>
      <c r="HD154" s="160"/>
      <c r="HE154" s="160"/>
      <c r="HF154" s="160"/>
      <c r="HG154" s="160"/>
      <c r="HH154" s="160"/>
      <c r="HI154" s="160"/>
      <c r="HJ154" s="160"/>
      <c r="HK154" s="160"/>
      <c r="HL154" s="160"/>
      <c r="HM154" s="160"/>
      <c r="HN154" s="160"/>
      <c r="HO154" s="160"/>
      <c r="HP154" s="160"/>
      <c r="HQ154" s="160"/>
      <c r="HR154" s="160"/>
      <c r="HS154" s="160"/>
      <c r="HT154" s="160"/>
      <c r="HU154" s="160"/>
      <c r="HV154" s="160"/>
      <c r="HW154" s="160"/>
      <c r="HX154" s="160"/>
      <c r="HY154" s="160"/>
      <c r="HZ154" s="160"/>
      <c r="IA154" s="160"/>
      <c r="IB154" s="160"/>
      <c r="IC154" s="160"/>
      <c r="ID154" s="160"/>
      <c r="IE154" s="160"/>
      <c r="IF154" s="160"/>
      <c r="IG154" s="160"/>
      <c r="IH154"/>
      <c r="II154"/>
      <c r="IJ154"/>
      <c r="IK154"/>
    </row>
    <row r="155" spans="1:245" s="157" customFormat="1" ht="13.5" customHeight="1">
      <c r="A155" s="138">
        <v>2070104</v>
      </c>
      <c r="B155" s="179" t="s">
        <v>138</v>
      </c>
      <c r="C155" s="174">
        <f>VLOOKUP(A155,'[8]一般公共预算'!$A$6:$C$369,3,FALSE)</f>
        <v>901.06</v>
      </c>
      <c r="D155" s="174">
        <v>789.4</v>
      </c>
      <c r="E155" s="174">
        <f t="shared" si="2"/>
        <v>114.14</v>
      </c>
      <c r="GH155" s="160"/>
      <c r="GI155" s="160"/>
      <c r="GJ155" s="160"/>
      <c r="GK155" s="160"/>
      <c r="GL155" s="160"/>
      <c r="GM155" s="160"/>
      <c r="GN155" s="160"/>
      <c r="GO155" s="160"/>
      <c r="GP155" s="160"/>
      <c r="GQ155" s="160"/>
      <c r="GR155" s="160"/>
      <c r="GS155" s="160"/>
      <c r="GT155" s="160"/>
      <c r="GU155" s="160"/>
      <c r="GV155" s="160"/>
      <c r="GW155" s="160"/>
      <c r="GX155" s="160"/>
      <c r="GY155" s="160"/>
      <c r="GZ155" s="160"/>
      <c r="HA155" s="160"/>
      <c r="HB155" s="160"/>
      <c r="HC155" s="160"/>
      <c r="HD155" s="160"/>
      <c r="HE155" s="160"/>
      <c r="HF155" s="160"/>
      <c r="HG155" s="160"/>
      <c r="HH155" s="160"/>
      <c r="HI155" s="160"/>
      <c r="HJ155" s="160"/>
      <c r="HK155" s="160"/>
      <c r="HL155" s="160"/>
      <c r="HM155" s="160"/>
      <c r="HN155" s="160"/>
      <c r="HO155" s="160"/>
      <c r="HP155" s="160"/>
      <c r="HQ155" s="160"/>
      <c r="HR155" s="160"/>
      <c r="HS155" s="160"/>
      <c r="HT155" s="160"/>
      <c r="HU155" s="160"/>
      <c r="HV155" s="160"/>
      <c r="HW155" s="160"/>
      <c r="HX155" s="160"/>
      <c r="HY155" s="160"/>
      <c r="HZ155" s="160"/>
      <c r="IA155" s="160"/>
      <c r="IB155" s="160"/>
      <c r="IC155" s="160"/>
      <c r="ID155" s="160"/>
      <c r="IE155" s="160"/>
      <c r="IF155" s="160"/>
      <c r="IG155" s="160"/>
      <c r="IH155"/>
      <c r="II155"/>
      <c r="IJ155"/>
      <c r="IK155"/>
    </row>
    <row r="156" spans="1:245" s="157" customFormat="1" ht="13.5" customHeight="1">
      <c r="A156" s="138">
        <v>2070105</v>
      </c>
      <c r="B156" s="179" t="s">
        <v>139</v>
      </c>
      <c r="C156" s="174">
        <f>VLOOKUP(A156,'[8]一般公共预算'!$A$6:$C$369,3,FALSE)</f>
        <v>957.55</v>
      </c>
      <c r="D156" s="174">
        <v>984.47</v>
      </c>
      <c r="E156" s="174">
        <f t="shared" si="2"/>
        <v>97.27</v>
      </c>
      <c r="GH156" s="160"/>
      <c r="GI156" s="160"/>
      <c r="GJ156" s="160"/>
      <c r="GK156" s="160"/>
      <c r="GL156" s="160"/>
      <c r="GM156" s="160"/>
      <c r="GN156" s="160"/>
      <c r="GO156" s="160"/>
      <c r="GP156" s="160"/>
      <c r="GQ156" s="160"/>
      <c r="GR156" s="160"/>
      <c r="GS156" s="160"/>
      <c r="GT156" s="160"/>
      <c r="GU156" s="160"/>
      <c r="GV156" s="160"/>
      <c r="GW156" s="160"/>
      <c r="GX156" s="160"/>
      <c r="GY156" s="160"/>
      <c r="GZ156" s="160"/>
      <c r="HA156" s="160"/>
      <c r="HB156" s="160"/>
      <c r="HC156" s="160"/>
      <c r="HD156" s="160"/>
      <c r="HE156" s="160"/>
      <c r="HF156" s="160"/>
      <c r="HG156" s="160"/>
      <c r="HH156" s="160"/>
      <c r="HI156" s="160"/>
      <c r="HJ156" s="160"/>
      <c r="HK156" s="160"/>
      <c r="HL156" s="160"/>
      <c r="HM156" s="160"/>
      <c r="HN156" s="160"/>
      <c r="HO156" s="160"/>
      <c r="HP156" s="160"/>
      <c r="HQ156" s="160"/>
      <c r="HR156" s="160"/>
      <c r="HS156" s="160"/>
      <c r="HT156" s="160"/>
      <c r="HU156" s="160"/>
      <c r="HV156" s="160"/>
      <c r="HW156" s="160"/>
      <c r="HX156" s="160"/>
      <c r="HY156" s="160"/>
      <c r="HZ156" s="160"/>
      <c r="IA156" s="160"/>
      <c r="IB156" s="160"/>
      <c r="IC156" s="160"/>
      <c r="ID156" s="160"/>
      <c r="IE156" s="160"/>
      <c r="IF156" s="160"/>
      <c r="IG156" s="160"/>
      <c r="IH156"/>
      <c r="II156"/>
      <c r="IJ156"/>
      <c r="IK156"/>
    </row>
    <row r="157" spans="1:245" s="157" customFormat="1" ht="13.5" customHeight="1">
      <c r="A157" s="138">
        <v>2070109</v>
      </c>
      <c r="B157" s="179" t="s">
        <v>140</v>
      </c>
      <c r="C157" s="174">
        <f>VLOOKUP(A157,'[8]一般公共预算'!$A$6:$C$369,3,FALSE)</f>
        <v>3809.25</v>
      </c>
      <c r="D157" s="174">
        <v>3287.4</v>
      </c>
      <c r="E157" s="174">
        <f t="shared" si="2"/>
        <v>115.87</v>
      </c>
      <c r="GH157" s="160"/>
      <c r="GI157" s="160"/>
      <c r="GJ157" s="160"/>
      <c r="GK157" s="160"/>
      <c r="GL157" s="160"/>
      <c r="GM157" s="160"/>
      <c r="GN157" s="160"/>
      <c r="GO157" s="160"/>
      <c r="GP157" s="160"/>
      <c r="GQ157" s="160"/>
      <c r="GR157" s="160"/>
      <c r="GS157" s="160"/>
      <c r="GT157" s="160"/>
      <c r="GU157" s="160"/>
      <c r="GV157" s="160"/>
      <c r="GW157" s="160"/>
      <c r="GX157" s="160"/>
      <c r="GY157" s="160"/>
      <c r="GZ157" s="160"/>
      <c r="HA157" s="160"/>
      <c r="HB157" s="160"/>
      <c r="HC157" s="160"/>
      <c r="HD157" s="160"/>
      <c r="HE157" s="160"/>
      <c r="HF157" s="160"/>
      <c r="HG157" s="160"/>
      <c r="HH157" s="160"/>
      <c r="HI157" s="160"/>
      <c r="HJ157" s="160"/>
      <c r="HK157" s="160"/>
      <c r="HL157" s="160"/>
      <c r="HM157" s="160"/>
      <c r="HN157" s="160"/>
      <c r="HO157" s="160"/>
      <c r="HP157" s="160"/>
      <c r="HQ157" s="160"/>
      <c r="HR157" s="160"/>
      <c r="HS157" s="160"/>
      <c r="HT157" s="160"/>
      <c r="HU157" s="160"/>
      <c r="HV157" s="160"/>
      <c r="HW157" s="160"/>
      <c r="HX157" s="160"/>
      <c r="HY157" s="160"/>
      <c r="HZ157" s="160"/>
      <c r="IA157" s="160"/>
      <c r="IB157" s="160"/>
      <c r="IC157" s="160"/>
      <c r="ID157" s="160"/>
      <c r="IE157" s="160"/>
      <c r="IF157" s="160"/>
      <c r="IG157" s="160"/>
      <c r="IH157"/>
      <c r="II157"/>
      <c r="IJ157"/>
      <c r="IK157"/>
    </row>
    <row r="158" spans="1:189" s="159" customFormat="1" ht="13.5" customHeight="1">
      <c r="A158" s="138">
        <v>2070110</v>
      </c>
      <c r="B158" s="179" t="s">
        <v>141</v>
      </c>
      <c r="C158" s="174">
        <f>VLOOKUP(A158,'[8]一般公共预算'!$A$6:$C$369,3,FALSE)</f>
        <v>30</v>
      </c>
      <c r="D158" s="174">
        <v>28.22</v>
      </c>
      <c r="E158" s="174">
        <f t="shared" si="2"/>
        <v>106.31</v>
      </c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  <c r="DA158" s="158"/>
      <c r="DB158" s="158"/>
      <c r="DC158" s="158"/>
      <c r="DD158" s="158"/>
      <c r="DE158" s="158"/>
      <c r="DF158" s="158"/>
      <c r="DG158" s="158"/>
      <c r="DH158" s="158"/>
      <c r="DI158" s="158"/>
      <c r="DJ158" s="158"/>
      <c r="DK158" s="158"/>
      <c r="DL158" s="158"/>
      <c r="DM158" s="158"/>
      <c r="DN158" s="158"/>
      <c r="DO158" s="158"/>
      <c r="DP158" s="158"/>
      <c r="DQ158" s="158"/>
      <c r="DR158" s="158"/>
      <c r="DS158" s="158"/>
      <c r="DT158" s="158"/>
      <c r="DU158" s="158"/>
      <c r="DV158" s="158"/>
      <c r="DW158" s="158"/>
      <c r="DX158" s="158"/>
      <c r="DY158" s="158"/>
      <c r="DZ158" s="158"/>
      <c r="EA158" s="158"/>
      <c r="EB158" s="158"/>
      <c r="EC158" s="158"/>
      <c r="ED158" s="158"/>
      <c r="EE158" s="158"/>
      <c r="EF158" s="158"/>
      <c r="EG158" s="158"/>
      <c r="EH158" s="158"/>
      <c r="EI158" s="158"/>
      <c r="EJ158" s="158"/>
      <c r="EK158" s="158"/>
      <c r="EL158" s="158"/>
      <c r="EM158" s="158"/>
      <c r="EN158" s="158"/>
      <c r="EO158" s="158"/>
      <c r="EP158" s="158"/>
      <c r="EQ158" s="158"/>
      <c r="ER158" s="158"/>
      <c r="ES158" s="158"/>
      <c r="ET158" s="158"/>
      <c r="EU158" s="158"/>
      <c r="EV158" s="158"/>
      <c r="EW158" s="158"/>
      <c r="EX158" s="158"/>
      <c r="EY158" s="158"/>
      <c r="EZ158" s="158"/>
      <c r="FA158" s="158"/>
      <c r="FB158" s="158"/>
      <c r="FC158" s="158"/>
      <c r="FD158" s="158"/>
      <c r="FE158" s="158"/>
      <c r="FF158" s="158"/>
      <c r="FG158" s="158"/>
      <c r="FH158" s="158"/>
      <c r="FI158" s="158"/>
      <c r="FJ158" s="158"/>
      <c r="FK158" s="158"/>
      <c r="FL158" s="158"/>
      <c r="FM158" s="158"/>
      <c r="FN158" s="158"/>
      <c r="FO158" s="158"/>
      <c r="FP158" s="158"/>
      <c r="FQ158" s="158"/>
      <c r="FR158" s="158"/>
      <c r="FS158" s="158"/>
      <c r="FT158" s="158"/>
      <c r="FU158" s="158"/>
      <c r="FV158" s="158"/>
      <c r="FW158" s="158"/>
      <c r="FX158" s="158"/>
      <c r="FY158" s="158"/>
      <c r="FZ158" s="158"/>
      <c r="GA158" s="158"/>
      <c r="GB158" s="158"/>
      <c r="GC158" s="158"/>
      <c r="GD158" s="158"/>
      <c r="GE158" s="158"/>
      <c r="GF158" s="158"/>
      <c r="GG158" s="158"/>
    </row>
    <row r="159" spans="1:245" s="157" customFormat="1" ht="13.5" customHeight="1">
      <c r="A159" s="138">
        <v>2070112</v>
      </c>
      <c r="B159" s="179" t="s">
        <v>142</v>
      </c>
      <c r="C159" s="174">
        <f>VLOOKUP(A159,'[8]一般公共预算'!$A$6:$C$369,3,FALSE)</f>
        <v>12</v>
      </c>
      <c r="D159" s="174">
        <v>10</v>
      </c>
      <c r="E159" s="174">
        <f t="shared" si="2"/>
        <v>120</v>
      </c>
      <c r="GH159" s="160"/>
      <c r="GI159" s="160"/>
      <c r="GJ159" s="160"/>
      <c r="GK159" s="160"/>
      <c r="GL159" s="160"/>
      <c r="GM159" s="160"/>
      <c r="GN159" s="160"/>
      <c r="GO159" s="160"/>
      <c r="GP159" s="160"/>
      <c r="GQ159" s="160"/>
      <c r="GR159" s="160"/>
      <c r="GS159" s="160"/>
      <c r="GT159" s="160"/>
      <c r="GU159" s="160"/>
      <c r="GV159" s="160"/>
      <c r="GW159" s="160"/>
      <c r="GX159" s="160"/>
      <c r="GY159" s="160"/>
      <c r="GZ159" s="160"/>
      <c r="HA159" s="160"/>
      <c r="HB159" s="160"/>
      <c r="HC159" s="160"/>
      <c r="HD159" s="160"/>
      <c r="HE159" s="160"/>
      <c r="HF159" s="160"/>
      <c r="HG159" s="160"/>
      <c r="HH159" s="160"/>
      <c r="HI159" s="160"/>
      <c r="HJ159" s="160"/>
      <c r="HK159" s="160"/>
      <c r="HL159" s="160"/>
      <c r="HM159" s="160"/>
      <c r="HN159" s="160"/>
      <c r="HO159" s="160"/>
      <c r="HP159" s="160"/>
      <c r="HQ159" s="160"/>
      <c r="HR159" s="160"/>
      <c r="HS159" s="160"/>
      <c r="HT159" s="160"/>
      <c r="HU159" s="160"/>
      <c r="HV159" s="160"/>
      <c r="HW159" s="160"/>
      <c r="HX159" s="160"/>
      <c r="HY159" s="160"/>
      <c r="HZ159" s="160"/>
      <c r="IA159" s="160"/>
      <c r="IB159" s="160"/>
      <c r="IC159" s="160"/>
      <c r="ID159" s="160"/>
      <c r="IE159" s="160"/>
      <c r="IF159" s="160"/>
      <c r="IG159" s="160"/>
      <c r="IH159"/>
      <c r="II159"/>
      <c r="IJ159"/>
      <c r="IK159"/>
    </row>
    <row r="160" spans="1:245" s="157" customFormat="1" ht="13.5" customHeight="1">
      <c r="A160" s="138">
        <v>2070113</v>
      </c>
      <c r="B160" s="179" t="s">
        <v>143</v>
      </c>
      <c r="C160" s="174">
        <f>VLOOKUP(A160,'[8]一般公共预算'!$A$6:$C$369,3,FALSE)</f>
        <v>270</v>
      </c>
      <c r="D160" s="174">
        <v>244.37</v>
      </c>
      <c r="E160" s="174">
        <f t="shared" si="2"/>
        <v>110.49</v>
      </c>
      <c r="GH160" s="160"/>
      <c r="GI160" s="160"/>
      <c r="GJ160" s="160"/>
      <c r="GK160" s="160"/>
      <c r="GL160" s="160"/>
      <c r="GM160" s="160"/>
      <c r="GN160" s="160"/>
      <c r="GO160" s="160"/>
      <c r="GP160" s="160"/>
      <c r="GQ160" s="160"/>
      <c r="GR160" s="160"/>
      <c r="GS160" s="160"/>
      <c r="GT160" s="160"/>
      <c r="GU160" s="160"/>
      <c r="GV160" s="160"/>
      <c r="GW160" s="160"/>
      <c r="GX160" s="160"/>
      <c r="GY160" s="160"/>
      <c r="GZ160" s="160"/>
      <c r="HA160" s="160"/>
      <c r="HB160" s="160"/>
      <c r="HC160" s="160"/>
      <c r="HD160" s="160"/>
      <c r="HE160" s="160"/>
      <c r="HF160" s="160"/>
      <c r="HG160" s="160"/>
      <c r="HH160" s="160"/>
      <c r="HI160" s="160"/>
      <c r="HJ160" s="160"/>
      <c r="HK160" s="160"/>
      <c r="HL160" s="160"/>
      <c r="HM160" s="160"/>
      <c r="HN160" s="160"/>
      <c r="HO160" s="160"/>
      <c r="HP160" s="160"/>
      <c r="HQ160" s="160"/>
      <c r="HR160" s="160"/>
      <c r="HS160" s="160"/>
      <c r="HT160" s="160"/>
      <c r="HU160" s="160"/>
      <c r="HV160" s="160"/>
      <c r="HW160" s="160"/>
      <c r="HX160" s="160"/>
      <c r="HY160" s="160"/>
      <c r="HZ160" s="160"/>
      <c r="IA160" s="160"/>
      <c r="IB160" s="160"/>
      <c r="IC160" s="160"/>
      <c r="ID160" s="160"/>
      <c r="IE160" s="160"/>
      <c r="IF160" s="160"/>
      <c r="IG160" s="160"/>
      <c r="IH160"/>
      <c r="II160"/>
      <c r="IJ160"/>
      <c r="IK160"/>
    </row>
    <row r="161" spans="1:245" s="157" customFormat="1" ht="13.5" customHeight="1">
      <c r="A161" s="138">
        <v>2070114</v>
      </c>
      <c r="B161" s="179" t="s">
        <v>144</v>
      </c>
      <c r="C161" s="174"/>
      <c r="D161" s="174">
        <v>2.79</v>
      </c>
      <c r="E161" s="174">
        <f t="shared" si="2"/>
        <v>0</v>
      </c>
      <c r="GH161" s="160"/>
      <c r="GI161" s="160"/>
      <c r="GJ161" s="160"/>
      <c r="GK161" s="160"/>
      <c r="GL161" s="160"/>
      <c r="GM161" s="160"/>
      <c r="GN161" s="160"/>
      <c r="GO161" s="160"/>
      <c r="GP161" s="160"/>
      <c r="GQ161" s="160"/>
      <c r="GR161" s="160"/>
      <c r="GS161" s="160"/>
      <c r="GT161" s="160"/>
      <c r="GU161" s="160"/>
      <c r="GV161" s="160"/>
      <c r="GW161" s="160"/>
      <c r="GX161" s="160"/>
      <c r="GY161" s="160"/>
      <c r="GZ161" s="160"/>
      <c r="HA161" s="160"/>
      <c r="HB161" s="160"/>
      <c r="HC161" s="160"/>
      <c r="HD161" s="160"/>
      <c r="HE161" s="160"/>
      <c r="HF161" s="160"/>
      <c r="HG161" s="160"/>
      <c r="HH161" s="160"/>
      <c r="HI161" s="160"/>
      <c r="HJ161" s="160"/>
      <c r="HK161" s="160"/>
      <c r="HL161" s="160"/>
      <c r="HM161" s="160"/>
      <c r="HN161" s="160"/>
      <c r="HO161" s="160"/>
      <c r="HP161" s="160"/>
      <c r="HQ161" s="160"/>
      <c r="HR161" s="160"/>
      <c r="HS161" s="160"/>
      <c r="HT161" s="160"/>
      <c r="HU161" s="160"/>
      <c r="HV161" s="160"/>
      <c r="HW161" s="160"/>
      <c r="HX161" s="160"/>
      <c r="HY161" s="160"/>
      <c r="HZ161" s="160"/>
      <c r="IA161" s="160"/>
      <c r="IB161" s="160"/>
      <c r="IC161" s="160"/>
      <c r="ID161" s="160"/>
      <c r="IE161" s="160"/>
      <c r="IF161" s="160"/>
      <c r="IG161" s="160"/>
      <c r="IH161"/>
      <c r="II161"/>
      <c r="IJ161"/>
      <c r="IK161"/>
    </row>
    <row r="162" spans="1:245" s="157" customFormat="1" ht="13.5" customHeight="1">
      <c r="A162" s="138">
        <v>2070199</v>
      </c>
      <c r="B162" s="179" t="s">
        <v>145</v>
      </c>
      <c r="C162" s="174">
        <f>VLOOKUP(A162,'[8]一般公共预算'!$A$6:$C$369,3,FALSE)</f>
        <v>67</v>
      </c>
      <c r="D162" s="174">
        <v>110.78</v>
      </c>
      <c r="E162" s="174">
        <f t="shared" si="2"/>
        <v>60.48</v>
      </c>
      <c r="GH162" s="160"/>
      <c r="GI162" s="160"/>
      <c r="GJ162" s="160"/>
      <c r="GK162" s="160"/>
      <c r="GL162" s="160"/>
      <c r="GM162" s="160"/>
      <c r="GN162" s="160"/>
      <c r="GO162" s="160"/>
      <c r="GP162" s="160"/>
      <c r="GQ162" s="160"/>
      <c r="GR162" s="160"/>
      <c r="GS162" s="160"/>
      <c r="GT162" s="160"/>
      <c r="GU162" s="160"/>
      <c r="GV162" s="160"/>
      <c r="GW162" s="160"/>
      <c r="GX162" s="160"/>
      <c r="GY162" s="160"/>
      <c r="GZ162" s="160"/>
      <c r="HA162" s="160"/>
      <c r="HB162" s="160"/>
      <c r="HC162" s="160"/>
      <c r="HD162" s="160"/>
      <c r="HE162" s="160"/>
      <c r="HF162" s="160"/>
      <c r="HG162" s="160"/>
      <c r="HH162" s="160"/>
      <c r="HI162" s="160"/>
      <c r="HJ162" s="160"/>
      <c r="HK162" s="160"/>
      <c r="HL162" s="160"/>
      <c r="HM162" s="160"/>
      <c r="HN162" s="160"/>
      <c r="HO162" s="160"/>
      <c r="HP162" s="160"/>
      <c r="HQ162" s="160"/>
      <c r="HR162" s="160"/>
      <c r="HS162" s="160"/>
      <c r="HT162" s="160"/>
      <c r="HU162" s="160"/>
      <c r="HV162" s="160"/>
      <c r="HW162" s="160"/>
      <c r="HX162" s="160"/>
      <c r="HY162" s="160"/>
      <c r="HZ162" s="160"/>
      <c r="IA162" s="160"/>
      <c r="IB162" s="160"/>
      <c r="IC162" s="160"/>
      <c r="ID162" s="160"/>
      <c r="IE162" s="160"/>
      <c r="IF162" s="160"/>
      <c r="IG162" s="160"/>
      <c r="IH162"/>
      <c r="II162"/>
      <c r="IJ162"/>
      <c r="IK162"/>
    </row>
    <row r="163" spans="1:245" s="157" customFormat="1" ht="13.5" customHeight="1">
      <c r="A163" s="138">
        <v>20702</v>
      </c>
      <c r="B163" s="179" t="s">
        <v>146</v>
      </c>
      <c r="C163" s="174">
        <f>VLOOKUP(A163,'[8]一般公共预算'!$A$6:$C$369,3,FALSE)</f>
        <v>217.78</v>
      </c>
      <c r="D163" s="174">
        <v>170.24</v>
      </c>
      <c r="E163" s="174">
        <f t="shared" si="2"/>
        <v>127.93</v>
      </c>
      <c r="GH163" s="160"/>
      <c r="GI163" s="160"/>
      <c r="GJ163" s="160"/>
      <c r="GK163" s="160"/>
      <c r="GL163" s="160"/>
      <c r="GM163" s="160"/>
      <c r="GN163" s="160"/>
      <c r="GO163" s="160"/>
      <c r="GP163" s="160"/>
      <c r="GQ163" s="160"/>
      <c r="GR163" s="160"/>
      <c r="GS163" s="160"/>
      <c r="GT163" s="160"/>
      <c r="GU163" s="160"/>
      <c r="GV163" s="160"/>
      <c r="GW163" s="160"/>
      <c r="GX163" s="160"/>
      <c r="GY163" s="160"/>
      <c r="GZ163" s="160"/>
      <c r="HA163" s="160"/>
      <c r="HB163" s="160"/>
      <c r="HC163" s="160"/>
      <c r="HD163" s="160"/>
      <c r="HE163" s="160"/>
      <c r="HF163" s="160"/>
      <c r="HG163" s="160"/>
      <c r="HH163" s="160"/>
      <c r="HI163" s="160"/>
      <c r="HJ163" s="160"/>
      <c r="HK163" s="160"/>
      <c r="HL163" s="160"/>
      <c r="HM163" s="160"/>
      <c r="HN163" s="160"/>
      <c r="HO163" s="160"/>
      <c r="HP163" s="160"/>
      <c r="HQ163" s="160"/>
      <c r="HR163" s="160"/>
      <c r="HS163" s="160"/>
      <c r="HT163" s="160"/>
      <c r="HU163" s="160"/>
      <c r="HV163" s="160"/>
      <c r="HW163" s="160"/>
      <c r="HX163" s="160"/>
      <c r="HY163" s="160"/>
      <c r="HZ163" s="160"/>
      <c r="IA163" s="160"/>
      <c r="IB163" s="160"/>
      <c r="IC163" s="160"/>
      <c r="ID163" s="160"/>
      <c r="IE163" s="160"/>
      <c r="IF163" s="160"/>
      <c r="IG163" s="160"/>
      <c r="IH163"/>
      <c r="II163"/>
      <c r="IJ163"/>
      <c r="IK163"/>
    </row>
    <row r="164" spans="1:245" s="157" customFormat="1" ht="13.5" customHeight="1">
      <c r="A164" s="138">
        <v>2070204</v>
      </c>
      <c r="B164" s="179" t="s">
        <v>147</v>
      </c>
      <c r="C164" s="174">
        <f>VLOOKUP(A164,'[8]一般公共预算'!$A$6:$C$369,3,FALSE)</f>
        <v>217.78</v>
      </c>
      <c r="D164" s="174">
        <v>170.24</v>
      </c>
      <c r="E164" s="174">
        <f t="shared" si="2"/>
        <v>127.93</v>
      </c>
      <c r="GH164" s="160"/>
      <c r="GI164" s="160"/>
      <c r="GJ164" s="160"/>
      <c r="GK164" s="160"/>
      <c r="GL164" s="160"/>
      <c r="GM164" s="160"/>
      <c r="GN164" s="160"/>
      <c r="GO164" s="160"/>
      <c r="GP164" s="160"/>
      <c r="GQ164" s="160"/>
      <c r="GR164" s="160"/>
      <c r="GS164" s="160"/>
      <c r="GT164" s="160"/>
      <c r="GU164" s="160"/>
      <c r="GV164" s="160"/>
      <c r="GW164" s="160"/>
      <c r="GX164" s="160"/>
      <c r="GY164" s="160"/>
      <c r="GZ164" s="160"/>
      <c r="HA164" s="160"/>
      <c r="HB164" s="160"/>
      <c r="HC164" s="160"/>
      <c r="HD164" s="160"/>
      <c r="HE164" s="160"/>
      <c r="HF164" s="160"/>
      <c r="HG164" s="160"/>
      <c r="HH164" s="160"/>
      <c r="HI164" s="160"/>
      <c r="HJ164" s="160"/>
      <c r="HK164" s="160"/>
      <c r="HL164" s="160"/>
      <c r="HM164" s="160"/>
      <c r="HN164" s="160"/>
      <c r="HO164" s="160"/>
      <c r="HP164" s="160"/>
      <c r="HQ164" s="160"/>
      <c r="HR164" s="160"/>
      <c r="HS164" s="160"/>
      <c r="HT164" s="160"/>
      <c r="HU164" s="160"/>
      <c r="HV164" s="160"/>
      <c r="HW164" s="160"/>
      <c r="HX164" s="160"/>
      <c r="HY164" s="160"/>
      <c r="HZ164" s="160"/>
      <c r="IA164" s="160"/>
      <c r="IB164" s="160"/>
      <c r="IC164" s="160"/>
      <c r="ID164" s="160"/>
      <c r="IE164" s="160"/>
      <c r="IF164" s="160"/>
      <c r="IG164" s="160"/>
      <c r="IH164"/>
      <c r="II164"/>
      <c r="IJ164"/>
      <c r="IK164"/>
    </row>
    <row r="165" spans="1:245" s="157" customFormat="1" ht="13.5" customHeight="1">
      <c r="A165" s="138">
        <v>20706</v>
      </c>
      <c r="B165" s="179" t="s">
        <v>150</v>
      </c>
      <c r="C165" s="174"/>
      <c r="D165" s="174">
        <v>311.2</v>
      </c>
      <c r="E165" s="174">
        <f t="shared" si="2"/>
        <v>0</v>
      </c>
      <c r="GH165" s="160"/>
      <c r="GI165" s="160"/>
      <c r="GJ165" s="160"/>
      <c r="GK165" s="160"/>
      <c r="GL165" s="160"/>
      <c r="GM165" s="160"/>
      <c r="GN165" s="160"/>
      <c r="GO165" s="160"/>
      <c r="GP165" s="160"/>
      <c r="GQ165" s="160"/>
      <c r="GR165" s="160"/>
      <c r="GS165" s="160"/>
      <c r="GT165" s="160"/>
      <c r="GU165" s="160"/>
      <c r="GV165" s="160"/>
      <c r="GW165" s="160"/>
      <c r="GX165" s="160"/>
      <c r="GY165" s="160"/>
      <c r="GZ165" s="160"/>
      <c r="HA165" s="160"/>
      <c r="HB165" s="160"/>
      <c r="HC165" s="160"/>
      <c r="HD165" s="160"/>
      <c r="HE165" s="160"/>
      <c r="HF165" s="160"/>
      <c r="HG165" s="160"/>
      <c r="HH165" s="160"/>
      <c r="HI165" s="160"/>
      <c r="HJ165" s="160"/>
      <c r="HK165" s="160"/>
      <c r="HL165" s="160"/>
      <c r="HM165" s="160"/>
      <c r="HN165" s="160"/>
      <c r="HO165" s="160"/>
      <c r="HP165" s="160"/>
      <c r="HQ165" s="160"/>
      <c r="HR165" s="160"/>
      <c r="HS165" s="160"/>
      <c r="HT165" s="160"/>
      <c r="HU165" s="160"/>
      <c r="HV165" s="160"/>
      <c r="HW165" s="160"/>
      <c r="HX165" s="160"/>
      <c r="HY165" s="160"/>
      <c r="HZ165" s="160"/>
      <c r="IA165" s="160"/>
      <c r="IB165" s="160"/>
      <c r="IC165" s="160"/>
      <c r="ID165" s="160"/>
      <c r="IE165" s="160"/>
      <c r="IF165" s="160"/>
      <c r="IG165" s="160"/>
      <c r="IH165"/>
      <c r="II165"/>
      <c r="IJ165"/>
      <c r="IK165"/>
    </row>
    <row r="166" spans="1:245" s="157" customFormat="1" ht="13.5" customHeight="1">
      <c r="A166" s="138">
        <v>2070604</v>
      </c>
      <c r="B166" s="179" t="s">
        <v>151</v>
      </c>
      <c r="C166" s="174"/>
      <c r="D166" s="174">
        <v>311.2</v>
      </c>
      <c r="E166" s="174">
        <f t="shared" si="2"/>
        <v>0</v>
      </c>
      <c r="GH166" s="160"/>
      <c r="GI166" s="160"/>
      <c r="GJ166" s="160"/>
      <c r="GK166" s="160"/>
      <c r="GL166" s="160"/>
      <c r="GM166" s="160"/>
      <c r="GN166" s="160"/>
      <c r="GO166" s="160"/>
      <c r="GP166" s="160"/>
      <c r="GQ166" s="160"/>
      <c r="GR166" s="160"/>
      <c r="GS166" s="160"/>
      <c r="GT166" s="160"/>
      <c r="GU166" s="160"/>
      <c r="GV166" s="160"/>
      <c r="GW166" s="160"/>
      <c r="GX166" s="160"/>
      <c r="GY166" s="160"/>
      <c r="GZ166" s="160"/>
      <c r="HA166" s="160"/>
      <c r="HB166" s="160"/>
      <c r="HC166" s="160"/>
      <c r="HD166" s="160"/>
      <c r="HE166" s="160"/>
      <c r="HF166" s="160"/>
      <c r="HG166" s="160"/>
      <c r="HH166" s="160"/>
      <c r="HI166" s="160"/>
      <c r="HJ166" s="160"/>
      <c r="HK166" s="160"/>
      <c r="HL166" s="160"/>
      <c r="HM166" s="160"/>
      <c r="HN166" s="160"/>
      <c r="HO166" s="160"/>
      <c r="HP166" s="160"/>
      <c r="HQ166" s="160"/>
      <c r="HR166" s="160"/>
      <c r="HS166" s="160"/>
      <c r="HT166" s="160"/>
      <c r="HU166" s="160"/>
      <c r="HV166" s="160"/>
      <c r="HW166" s="160"/>
      <c r="HX166" s="160"/>
      <c r="HY166" s="160"/>
      <c r="HZ166" s="160"/>
      <c r="IA166" s="160"/>
      <c r="IB166" s="160"/>
      <c r="IC166" s="160"/>
      <c r="ID166" s="160"/>
      <c r="IE166" s="160"/>
      <c r="IF166" s="160"/>
      <c r="IG166" s="160"/>
      <c r="IH166"/>
      <c r="II166"/>
      <c r="IJ166"/>
      <c r="IK166"/>
    </row>
    <row r="167" spans="1:245" s="157" customFormat="1" ht="13.5" customHeight="1">
      <c r="A167" s="138">
        <v>20708</v>
      </c>
      <c r="B167" s="179" t="s">
        <v>152</v>
      </c>
      <c r="C167" s="174">
        <f>VLOOKUP(A167,'[8]一般公共预算'!$A$6:$C$369,3,FALSE)</f>
        <v>577</v>
      </c>
      <c r="D167" s="174">
        <v>572.53</v>
      </c>
      <c r="E167" s="174">
        <f t="shared" si="2"/>
        <v>100.78</v>
      </c>
      <c r="GH167" s="160"/>
      <c r="GI167" s="160"/>
      <c r="GJ167" s="160"/>
      <c r="GK167" s="160"/>
      <c r="GL167" s="160"/>
      <c r="GM167" s="160"/>
      <c r="GN167" s="160"/>
      <c r="GO167" s="160"/>
      <c r="GP167" s="160"/>
      <c r="GQ167" s="160"/>
      <c r="GR167" s="160"/>
      <c r="GS167" s="160"/>
      <c r="GT167" s="160"/>
      <c r="GU167" s="160"/>
      <c r="GV167" s="160"/>
      <c r="GW167" s="160"/>
      <c r="GX167" s="160"/>
      <c r="GY167" s="160"/>
      <c r="GZ167" s="160"/>
      <c r="HA167" s="160"/>
      <c r="HB167" s="160"/>
      <c r="HC167" s="160"/>
      <c r="HD167" s="160"/>
      <c r="HE167" s="160"/>
      <c r="HF167" s="160"/>
      <c r="HG167" s="160"/>
      <c r="HH167" s="160"/>
      <c r="HI167" s="160"/>
      <c r="HJ167" s="160"/>
      <c r="HK167" s="160"/>
      <c r="HL167" s="160"/>
      <c r="HM167" s="160"/>
      <c r="HN167" s="160"/>
      <c r="HO167" s="160"/>
      <c r="HP167" s="160"/>
      <c r="HQ167" s="160"/>
      <c r="HR167" s="160"/>
      <c r="HS167" s="160"/>
      <c r="HT167" s="160"/>
      <c r="HU167" s="160"/>
      <c r="HV167" s="160"/>
      <c r="HW167" s="160"/>
      <c r="HX167" s="160"/>
      <c r="HY167" s="160"/>
      <c r="HZ167" s="160"/>
      <c r="IA167" s="160"/>
      <c r="IB167" s="160"/>
      <c r="IC167" s="160"/>
      <c r="ID167" s="160"/>
      <c r="IE167" s="160"/>
      <c r="IF167" s="160"/>
      <c r="IG167" s="160"/>
      <c r="IH167"/>
      <c r="II167"/>
      <c r="IJ167"/>
      <c r="IK167"/>
    </row>
    <row r="168" spans="1:245" s="157" customFormat="1" ht="13.5" customHeight="1">
      <c r="A168" s="138">
        <v>2070808</v>
      </c>
      <c r="B168" s="179" t="s">
        <v>153</v>
      </c>
      <c r="C168" s="174">
        <f>VLOOKUP(A168,'[8]一般公共预算'!$A$6:$C$369,3,FALSE)</f>
        <v>282</v>
      </c>
      <c r="D168" s="174">
        <v>276.47</v>
      </c>
      <c r="E168" s="174">
        <f t="shared" si="2"/>
        <v>102</v>
      </c>
      <c r="GH168" s="160"/>
      <c r="GI168" s="160"/>
      <c r="GJ168" s="160"/>
      <c r="GK168" s="160"/>
      <c r="GL168" s="160"/>
      <c r="GM168" s="160"/>
      <c r="GN168" s="160"/>
      <c r="GO168" s="160"/>
      <c r="GP168" s="160"/>
      <c r="GQ168" s="160"/>
      <c r="GR168" s="160"/>
      <c r="GS168" s="160"/>
      <c r="GT168" s="160"/>
      <c r="GU168" s="160"/>
      <c r="GV168" s="160"/>
      <c r="GW168" s="160"/>
      <c r="GX168" s="160"/>
      <c r="GY168" s="160"/>
      <c r="GZ168" s="160"/>
      <c r="HA168" s="160"/>
      <c r="HB168" s="160"/>
      <c r="HC168" s="160"/>
      <c r="HD168" s="160"/>
      <c r="HE168" s="160"/>
      <c r="HF168" s="160"/>
      <c r="HG168" s="160"/>
      <c r="HH168" s="160"/>
      <c r="HI168" s="160"/>
      <c r="HJ168" s="160"/>
      <c r="HK168" s="160"/>
      <c r="HL168" s="160"/>
      <c r="HM168" s="160"/>
      <c r="HN168" s="160"/>
      <c r="HO168" s="160"/>
      <c r="HP168" s="160"/>
      <c r="HQ168" s="160"/>
      <c r="HR168" s="160"/>
      <c r="HS168" s="160"/>
      <c r="HT168" s="160"/>
      <c r="HU168" s="160"/>
      <c r="HV168" s="160"/>
      <c r="HW168" s="160"/>
      <c r="HX168" s="160"/>
      <c r="HY168" s="160"/>
      <c r="HZ168" s="160"/>
      <c r="IA168" s="160"/>
      <c r="IB168" s="160"/>
      <c r="IC168" s="160"/>
      <c r="ID168" s="160"/>
      <c r="IE168" s="160"/>
      <c r="IF168" s="160"/>
      <c r="IG168" s="160"/>
      <c r="IH168"/>
      <c r="II168"/>
      <c r="IJ168"/>
      <c r="IK168"/>
    </row>
    <row r="169" spans="1:5" s="158" customFormat="1" ht="13.5" customHeight="1">
      <c r="A169" s="138">
        <v>2070899</v>
      </c>
      <c r="B169" s="179" t="s">
        <v>345</v>
      </c>
      <c r="C169" s="174">
        <f>VLOOKUP(A169,'[8]一般公共预算'!$A$6:$C$369,3,FALSE)</f>
        <v>295</v>
      </c>
      <c r="D169" s="174">
        <v>296.06</v>
      </c>
      <c r="E169" s="174">
        <f t="shared" si="2"/>
        <v>99.64</v>
      </c>
    </row>
    <row r="170" spans="1:245" s="157" customFormat="1" ht="13.5" customHeight="1">
      <c r="A170" s="138">
        <v>20799</v>
      </c>
      <c r="B170" s="173" t="s">
        <v>155</v>
      </c>
      <c r="C170" s="174">
        <f>VLOOKUP(A170,'[8]一般公共预算'!$A$6:$C$369,3,FALSE)</f>
        <v>2759.98</v>
      </c>
      <c r="D170" s="174">
        <v>1589.91</v>
      </c>
      <c r="E170" s="174">
        <f t="shared" si="2"/>
        <v>173.59</v>
      </c>
      <c r="GH170" s="160"/>
      <c r="GI170" s="160"/>
      <c r="GJ170" s="160"/>
      <c r="GK170" s="160"/>
      <c r="GL170" s="160"/>
      <c r="GM170" s="160"/>
      <c r="GN170" s="160"/>
      <c r="GO170" s="160"/>
      <c r="GP170" s="160"/>
      <c r="GQ170" s="160"/>
      <c r="GR170" s="160"/>
      <c r="GS170" s="160"/>
      <c r="GT170" s="160"/>
      <c r="GU170" s="160"/>
      <c r="GV170" s="160"/>
      <c r="GW170" s="160"/>
      <c r="GX170" s="160"/>
      <c r="GY170" s="160"/>
      <c r="GZ170" s="160"/>
      <c r="HA170" s="160"/>
      <c r="HB170" s="160"/>
      <c r="HC170" s="160"/>
      <c r="HD170" s="160"/>
      <c r="HE170" s="160"/>
      <c r="HF170" s="160"/>
      <c r="HG170" s="160"/>
      <c r="HH170" s="160"/>
      <c r="HI170" s="160"/>
      <c r="HJ170" s="160"/>
      <c r="HK170" s="160"/>
      <c r="HL170" s="160"/>
      <c r="HM170" s="160"/>
      <c r="HN170" s="160"/>
      <c r="HO170" s="160"/>
      <c r="HP170" s="160"/>
      <c r="HQ170" s="160"/>
      <c r="HR170" s="160"/>
      <c r="HS170" s="160"/>
      <c r="HT170" s="160"/>
      <c r="HU170" s="160"/>
      <c r="HV170" s="160"/>
      <c r="HW170" s="160"/>
      <c r="HX170" s="160"/>
      <c r="HY170" s="160"/>
      <c r="HZ170" s="160"/>
      <c r="IA170" s="160"/>
      <c r="IB170" s="160"/>
      <c r="IC170" s="160"/>
      <c r="ID170" s="160"/>
      <c r="IE170" s="160"/>
      <c r="IF170" s="160"/>
      <c r="IG170" s="160"/>
      <c r="IH170"/>
      <c r="II170"/>
      <c r="IJ170"/>
      <c r="IK170"/>
    </row>
    <row r="171" spans="1:245" s="157" customFormat="1" ht="13.5" customHeight="1">
      <c r="A171" s="138">
        <v>2079999</v>
      </c>
      <c r="B171" s="173" t="s">
        <v>156</v>
      </c>
      <c r="C171" s="174">
        <f>VLOOKUP(A171,'[8]一般公共预算'!$A$6:$C$369,3,FALSE)</f>
        <v>2759.98</v>
      </c>
      <c r="D171" s="174">
        <v>1589.91</v>
      </c>
      <c r="E171" s="174">
        <f t="shared" si="2"/>
        <v>173.59</v>
      </c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/>
      <c r="II171"/>
      <c r="IJ171"/>
      <c r="IK171"/>
    </row>
    <row r="172" spans="1:245" s="157" customFormat="1" ht="13.5" customHeight="1">
      <c r="A172" s="171">
        <v>208</v>
      </c>
      <c r="B172" s="178" t="s">
        <v>157</v>
      </c>
      <c r="C172" s="169">
        <f>VLOOKUP(A172,'[8]一般公共预算'!$A$6:$C$369,3,FALSE)</f>
        <v>135881.89</v>
      </c>
      <c r="D172" s="169">
        <v>121738.18</v>
      </c>
      <c r="E172" s="169">
        <f t="shared" si="2"/>
        <v>111.62</v>
      </c>
      <c r="GH172" s="160"/>
      <c r="GI172" s="160"/>
      <c r="GJ172" s="160"/>
      <c r="GK172" s="160"/>
      <c r="GL172" s="160"/>
      <c r="GM172" s="160"/>
      <c r="GN172" s="160"/>
      <c r="GO172" s="160"/>
      <c r="GP172" s="160"/>
      <c r="GQ172" s="160"/>
      <c r="GR172" s="160"/>
      <c r="GS172" s="160"/>
      <c r="GT172" s="160"/>
      <c r="GU172" s="160"/>
      <c r="GV172" s="160"/>
      <c r="GW172" s="160"/>
      <c r="GX172" s="160"/>
      <c r="GY172" s="160"/>
      <c r="GZ172" s="160"/>
      <c r="HA172" s="160"/>
      <c r="HB172" s="160"/>
      <c r="HC172" s="160"/>
      <c r="HD172" s="160"/>
      <c r="HE172" s="160"/>
      <c r="HF172" s="160"/>
      <c r="HG172" s="160"/>
      <c r="HH172" s="160"/>
      <c r="HI172" s="160"/>
      <c r="HJ172" s="160"/>
      <c r="HK172" s="160"/>
      <c r="HL172" s="160"/>
      <c r="HM172" s="160"/>
      <c r="HN172" s="160"/>
      <c r="HO172" s="160"/>
      <c r="HP172" s="160"/>
      <c r="HQ172" s="160"/>
      <c r="HR172" s="160"/>
      <c r="HS172" s="160"/>
      <c r="HT172" s="160"/>
      <c r="HU172" s="160"/>
      <c r="HV172" s="160"/>
      <c r="HW172" s="160"/>
      <c r="HX172" s="160"/>
      <c r="HY172" s="160"/>
      <c r="HZ172" s="160"/>
      <c r="IA172" s="160"/>
      <c r="IB172" s="160"/>
      <c r="IC172" s="160"/>
      <c r="ID172" s="160"/>
      <c r="IE172" s="160"/>
      <c r="IF172" s="160"/>
      <c r="IG172" s="160"/>
      <c r="IH172"/>
      <c r="II172"/>
      <c r="IJ172"/>
      <c r="IK172"/>
    </row>
    <row r="173" spans="1:245" s="157" customFormat="1" ht="13.5" customHeight="1">
      <c r="A173" s="138">
        <v>20801</v>
      </c>
      <c r="B173" s="179" t="s">
        <v>158</v>
      </c>
      <c r="C173" s="174">
        <f>VLOOKUP(A173,'[8]一般公共预算'!$A$6:$C$369,3,FALSE)</f>
        <v>32102.39</v>
      </c>
      <c r="D173" s="174">
        <v>30989.58</v>
      </c>
      <c r="E173" s="174">
        <f t="shared" si="2"/>
        <v>103.59</v>
      </c>
      <c r="GH173" s="160"/>
      <c r="GI173" s="160"/>
      <c r="GJ173" s="160"/>
      <c r="GK173" s="160"/>
      <c r="GL173" s="160"/>
      <c r="GM173" s="160"/>
      <c r="GN173" s="160"/>
      <c r="GO173" s="160"/>
      <c r="GP173" s="160"/>
      <c r="GQ173" s="160"/>
      <c r="GR173" s="160"/>
      <c r="GS173" s="160"/>
      <c r="GT173" s="160"/>
      <c r="GU173" s="160"/>
      <c r="GV173" s="160"/>
      <c r="GW173" s="160"/>
      <c r="GX173" s="160"/>
      <c r="GY173" s="160"/>
      <c r="GZ173" s="160"/>
      <c r="HA173" s="160"/>
      <c r="HB173" s="160"/>
      <c r="HC173" s="160"/>
      <c r="HD173" s="160"/>
      <c r="HE173" s="160"/>
      <c r="HF173" s="160"/>
      <c r="HG173" s="160"/>
      <c r="HH173" s="160"/>
      <c r="HI173" s="160"/>
      <c r="HJ173" s="160"/>
      <c r="HK173" s="160"/>
      <c r="HL173" s="160"/>
      <c r="HM173" s="160"/>
      <c r="HN173" s="160"/>
      <c r="HO173" s="160"/>
      <c r="HP173" s="160"/>
      <c r="HQ173" s="160"/>
      <c r="HR173" s="160"/>
      <c r="HS173" s="160"/>
      <c r="HT173" s="160"/>
      <c r="HU173" s="160"/>
      <c r="HV173" s="160"/>
      <c r="HW173" s="160"/>
      <c r="HX173" s="160"/>
      <c r="HY173" s="160"/>
      <c r="HZ173" s="160"/>
      <c r="IA173" s="160"/>
      <c r="IB173" s="160"/>
      <c r="IC173" s="160"/>
      <c r="ID173" s="160"/>
      <c r="IE173" s="160"/>
      <c r="IF173" s="160"/>
      <c r="IG173" s="160"/>
      <c r="IH173"/>
      <c r="II173"/>
      <c r="IJ173"/>
      <c r="IK173"/>
    </row>
    <row r="174" spans="1:245" s="157" customFormat="1" ht="13.5" customHeight="1">
      <c r="A174" s="138">
        <v>2080101</v>
      </c>
      <c r="B174" s="179" t="s">
        <v>39</v>
      </c>
      <c r="C174" s="174">
        <f>VLOOKUP(A174,'[8]一般公共预算'!$A$6:$C$369,3,FALSE)</f>
        <v>643.88</v>
      </c>
      <c r="D174" s="174">
        <v>689.55</v>
      </c>
      <c r="E174" s="174">
        <f t="shared" si="2"/>
        <v>93.38</v>
      </c>
      <c r="GH174" s="160"/>
      <c r="GI174" s="160"/>
      <c r="GJ174" s="160"/>
      <c r="GK174" s="160"/>
      <c r="GL174" s="160"/>
      <c r="GM174" s="160"/>
      <c r="GN174" s="160"/>
      <c r="GO174" s="160"/>
      <c r="GP174" s="160"/>
      <c r="GQ174" s="160"/>
      <c r="GR174" s="160"/>
      <c r="GS174" s="160"/>
      <c r="GT174" s="160"/>
      <c r="GU174" s="160"/>
      <c r="GV174" s="160"/>
      <c r="GW174" s="160"/>
      <c r="GX174" s="160"/>
      <c r="GY174" s="160"/>
      <c r="GZ174" s="160"/>
      <c r="HA174" s="160"/>
      <c r="HB174" s="160"/>
      <c r="HC174" s="160"/>
      <c r="HD174" s="160"/>
      <c r="HE174" s="160"/>
      <c r="HF174" s="160"/>
      <c r="HG174" s="160"/>
      <c r="HH174" s="160"/>
      <c r="HI174" s="160"/>
      <c r="HJ174" s="160"/>
      <c r="HK174" s="160"/>
      <c r="HL174" s="160"/>
      <c r="HM174" s="160"/>
      <c r="HN174" s="160"/>
      <c r="HO174" s="160"/>
      <c r="HP174" s="160"/>
      <c r="HQ174" s="160"/>
      <c r="HR174" s="160"/>
      <c r="HS174" s="160"/>
      <c r="HT174" s="160"/>
      <c r="HU174" s="160"/>
      <c r="HV174" s="160"/>
      <c r="HW174" s="160"/>
      <c r="HX174" s="160"/>
      <c r="HY174" s="160"/>
      <c r="HZ174" s="160"/>
      <c r="IA174" s="160"/>
      <c r="IB174" s="160"/>
      <c r="IC174" s="160"/>
      <c r="ID174" s="160"/>
      <c r="IE174" s="160"/>
      <c r="IF174" s="160"/>
      <c r="IG174" s="160"/>
      <c r="IH174"/>
      <c r="II174"/>
      <c r="IJ174"/>
      <c r="IK174"/>
    </row>
    <row r="175" spans="1:245" s="157" customFormat="1" ht="13.5" customHeight="1">
      <c r="A175" s="138">
        <v>2080102</v>
      </c>
      <c r="B175" s="179" t="s">
        <v>40</v>
      </c>
      <c r="C175" s="174">
        <f>VLOOKUP(A175,'[8]一般公共预算'!$A$6:$C$369,3,FALSE)</f>
        <v>5506.29</v>
      </c>
      <c r="D175" s="174">
        <v>4846.11</v>
      </c>
      <c r="E175" s="174">
        <f t="shared" si="2"/>
        <v>113.62</v>
      </c>
      <c r="GH175" s="160"/>
      <c r="GI175" s="160"/>
      <c r="GJ175" s="160"/>
      <c r="GK175" s="160"/>
      <c r="GL175" s="160"/>
      <c r="GM175" s="160"/>
      <c r="GN175" s="160"/>
      <c r="GO175" s="160"/>
      <c r="GP175" s="160"/>
      <c r="GQ175" s="160"/>
      <c r="GR175" s="160"/>
      <c r="GS175" s="160"/>
      <c r="GT175" s="160"/>
      <c r="GU175" s="160"/>
      <c r="GV175" s="160"/>
      <c r="GW175" s="160"/>
      <c r="GX175" s="160"/>
      <c r="GY175" s="160"/>
      <c r="GZ175" s="160"/>
      <c r="HA175" s="160"/>
      <c r="HB175" s="160"/>
      <c r="HC175" s="160"/>
      <c r="HD175" s="160"/>
      <c r="HE175" s="160"/>
      <c r="HF175" s="160"/>
      <c r="HG175" s="160"/>
      <c r="HH175" s="160"/>
      <c r="HI175" s="160"/>
      <c r="HJ175" s="160"/>
      <c r="HK175" s="160"/>
      <c r="HL175" s="160"/>
      <c r="HM175" s="160"/>
      <c r="HN175" s="160"/>
      <c r="HO175" s="160"/>
      <c r="HP175" s="160"/>
      <c r="HQ175" s="160"/>
      <c r="HR175" s="160"/>
      <c r="HS175" s="160"/>
      <c r="HT175" s="160"/>
      <c r="HU175" s="160"/>
      <c r="HV175" s="160"/>
      <c r="HW175" s="160"/>
      <c r="HX175" s="160"/>
      <c r="HY175" s="160"/>
      <c r="HZ175" s="160"/>
      <c r="IA175" s="160"/>
      <c r="IB175" s="160"/>
      <c r="IC175" s="160"/>
      <c r="ID175" s="160"/>
      <c r="IE175" s="160"/>
      <c r="IF175" s="160"/>
      <c r="IG175" s="160"/>
      <c r="IH175"/>
      <c r="II175"/>
      <c r="IJ175"/>
      <c r="IK175"/>
    </row>
    <row r="176" spans="1:245" s="157" customFormat="1" ht="13.5" customHeight="1">
      <c r="A176" s="138">
        <v>2080104</v>
      </c>
      <c r="B176" s="179" t="s">
        <v>159</v>
      </c>
      <c r="C176" s="174">
        <f>VLOOKUP(A176,'[8]一般公共预算'!$A$6:$C$369,3,FALSE)</f>
        <v>609.7</v>
      </c>
      <c r="D176" s="174">
        <v>521.16</v>
      </c>
      <c r="E176" s="174">
        <f t="shared" si="2"/>
        <v>116.99</v>
      </c>
      <c r="GH176" s="160"/>
      <c r="GI176" s="160"/>
      <c r="GJ176" s="160"/>
      <c r="GK176" s="160"/>
      <c r="GL176" s="160"/>
      <c r="GM176" s="160"/>
      <c r="GN176" s="160"/>
      <c r="GO176" s="160"/>
      <c r="GP176" s="160"/>
      <c r="GQ176" s="160"/>
      <c r="GR176" s="160"/>
      <c r="GS176" s="160"/>
      <c r="GT176" s="160"/>
      <c r="GU176" s="160"/>
      <c r="GV176" s="160"/>
      <c r="GW176" s="160"/>
      <c r="GX176" s="160"/>
      <c r="GY176" s="160"/>
      <c r="GZ176" s="160"/>
      <c r="HA176" s="160"/>
      <c r="HB176" s="160"/>
      <c r="HC176" s="160"/>
      <c r="HD176" s="160"/>
      <c r="HE176" s="160"/>
      <c r="HF176" s="160"/>
      <c r="HG176" s="160"/>
      <c r="HH176" s="160"/>
      <c r="HI176" s="160"/>
      <c r="HJ176" s="160"/>
      <c r="HK176" s="160"/>
      <c r="HL176" s="160"/>
      <c r="HM176" s="160"/>
      <c r="HN176" s="160"/>
      <c r="HO176" s="160"/>
      <c r="HP176" s="160"/>
      <c r="HQ176" s="160"/>
      <c r="HR176" s="160"/>
      <c r="HS176" s="160"/>
      <c r="HT176" s="160"/>
      <c r="HU176" s="160"/>
      <c r="HV176" s="160"/>
      <c r="HW176" s="160"/>
      <c r="HX176" s="160"/>
      <c r="HY176" s="160"/>
      <c r="HZ176" s="160"/>
      <c r="IA176" s="160"/>
      <c r="IB176" s="160"/>
      <c r="IC176" s="160"/>
      <c r="ID176" s="160"/>
      <c r="IE176" s="160"/>
      <c r="IF176" s="160"/>
      <c r="IG176" s="160"/>
      <c r="IH176"/>
      <c r="II176"/>
      <c r="IJ176"/>
      <c r="IK176"/>
    </row>
    <row r="177" spans="1:245" s="157" customFormat="1" ht="13.5" customHeight="1">
      <c r="A177" s="138">
        <v>2080105</v>
      </c>
      <c r="B177" s="179" t="s">
        <v>160</v>
      </c>
      <c r="C177" s="174">
        <f>VLOOKUP(A177,'[8]一般公共预算'!$A$6:$C$369,3,FALSE)</f>
        <v>792.05</v>
      </c>
      <c r="D177" s="174">
        <v>785.42</v>
      </c>
      <c r="E177" s="174">
        <f t="shared" si="2"/>
        <v>100.84</v>
      </c>
      <c r="GH177" s="160"/>
      <c r="GI177" s="160"/>
      <c r="GJ177" s="160"/>
      <c r="GK177" s="160"/>
      <c r="GL177" s="160"/>
      <c r="GM177" s="160"/>
      <c r="GN177" s="160"/>
      <c r="GO177" s="160"/>
      <c r="GP177" s="160"/>
      <c r="GQ177" s="160"/>
      <c r="GR177" s="160"/>
      <c r="GS177" s="160"/>
      <c r="GT177" s="160"/>
      <c r="GU177" s="160"/>
      <c r="GV177" s="160"/>
      <c r="GW177" s="160"/>
      <c r="GX177" s="160"/>
      <c r="GY177" s="160"/>
      <c r="GZ177" s="160"/>
      <c r="HA177" s="160"/>
      <c r="HB177" s="160"/>
      <c r="HC177" s="160"/>
      <c r="HD177" s="160"/>
      <c r="HE177" s="160"/>
      <c r="HF177" s="160"/>
      <c r="HG177" s="160"/>
      <c r="HH177" s="160"/>
      <c r="HI177" s="160"/>
      <c r="HJ177" s="160"/>
      <c r="HK177" s="160"/>
      <c r="HL177" s="160"/>
      <c r="HM177" s="160"/>
      <c r="HN177" s="160"/>
      <c r="HO177" s="160"/>
      <c r="HP177" s="160"/>
      <c r="HQ177" s="160"/>
      <c r="HR177" s="160"/>
      <c r="HS177" s="160"/>
      <c r="HT177" s="160"/>
      <c r="HU177" s="160"/>
      <c r="HV177" s="160"/>
      <c r="HW177" s="160"/>
      <c r="HX177" s="160"/>
      <c r="HY177" s="160"/>
      <c r="HZ177" s="160"/>
      <c r="IA177" s="160"/>
      <c r="IB177" s="160"/>
      <c r="IC177" s="160"/>
      <c r="ID177" s="160"/>
      <c r="IE177" s="160"/>
      <c r="IF177" s="160"/>
      <c r="IG177" s="160"/>
      <c r="IH177"/>
      <c r="II177"/>
      <c r="IJ177"/>
      <c r="IK177"/>
    </row>
    <row r="178" spans="1:245" s="157" customFormat="1" ht="13.5" customHeight="1">
      <c r="A178" s="138">
        <v>2080106</v>
      </c>
      <c r="B178" s="179" t="s">
        <v>161</v>
      </c>
      <c r="C178" s="174">
        <f>VLOOKUP(A178,'[8]一般公共预算'!$A$6:$C$369,3,FALSE)</f>
        <v>1431.66</v>
      </c>
      <c r="D178" s="174">
        <v>1240.77</v>
      </c>
      <c r="E178" s="174">
        <f t="shared" si="2"/>
        <v>115.38</v>
      </c>
      <c r="GH178" s="160"/>
      <c r="GI178" s="160"/>
      <c r="GJ178" s="160"/>
      <c r="GK178" s="160"/>
      <c r="GL178" s="160"/>
      <c r="GM178" s="160"/>
      <c r="GN178" s="160"/>
      <c r="GO178" s="160"/>
      <c r="GP178" s="160"/>
      <c r="GQ178" s="160"/>
      <c r="GR178" s="160"/>
      <c r="GS178" s="160"/>
      <c r="GT178" s="160"/>
      <c r="GU178" s="160"/>
      <c r="GV178" s="160"/>
      <c r="GW178" s="160"/>
      <c r="GX178" s="160"/>
      <c r="GY178" s="160"/>
      <c r="GZ178" s="160"/>
      <c r="HA178" s="160"/>
      <c r="HB178" s="160"/>
      <c r="HC178" s="160"/>
      <c r="HD178" s="160"/>
      <c r="HE178" s="160"/>
      <c r="HF178" s="160"/>
      <c r="HG178" s="160"/>
      <c r="HH178" s="160"/>
      <c r="HI178" s="160"/>
      <c r="HJ178" s="160"/>
      <c r="HK178" s="160"/>
      <c r="HL178" s="160"/>
      <c r="HM178" s="160"/>
      <c r="HN178" s="160"/>
      <c r="HO178" s="160"/>
      <c r="HP178" s="160"/>
      <c r="HQ178" s="160"/>
      <c r="HR178" s="160"/>
      <c r="HS178" s="160"/>
      <c r="HT178" s="160"/>
      <c r="HU178" s="160"/>
      <c r="HV178" s="160"/>
      <c r="HW178" s="160"/>
      <c r="HX178" s="160"/>
      <c r="HY178" s="160"/>
      <c r="HZ178" s="160"/>
      <c r="IA178" s="160"/>
      <c r="IB178" s="160"/>
      <c r="IC178" s="160"/>
      <c r="ID178" s="160"/>
      <c r="IE178" s="160"/>
      <c r="IF178" s="160"/>
      <c r="IG178" s="160"/>
      <c r="IH178"/>
      <c r="II178"/>
      <c r="IJ178"/>
      <c r="IK178"/>
    </row>
    <row r="179" spans="1:245" s="157" customFormat="1" ht="13.5" customHeight="1">
      <c r="A179" s="138">
        <v>2080107</v>
      </c>
      <c r="B179" s="179" t="s">
        <v>162</v>
      </c>
      <c r="C179" s="174">
        <f>VLOOKUP(A179,'[8]一般公共预算'!$A$6:$C$369,3,FALSE)</f>
        <v>100</v>
      </c>
      <c r="D179" s="174">
        <v>82.92</v>
      </c>
      <c r="E179" s="174">
        <f t="shared" si="2"/>
        <v>120.6</v>
      </c>
      <c r="GH179" s="160"/>
      <c r="GI179" s="160"/>
      <c r="GJ179" s="160"/>
      <c r="GK179" s="160"/>
      <c r="GL179" s="160"/>
      <c r="GM179" s="160"/>
      <c r="GN179" s="160"/>
      <c r="GO179" s="160"/>
      <c r="GP179" s="160"/>
      <c r="GQ179" s="160"/>
      <c r="GR179" s="160"/>
      <c r="GS179" s="160"/>
      <c r="GT179" s="160"/>
      <c r="GU179" s="160"/>
      <c r="GV179" s="160"/>
      <c r="GW179" s="160"/>
      <c r="GX179" s="160"/>
      <c r="GY179" s="160"/>
      <c r="GZ179" s="160"/>
      <c r="HA179" s="160"/>
      <c r="HB179" s="160"/>
      <c r="HC179" s="160"/>
      <c r="HD179" s="160"/>
      <c r="HE179" s="160"/>
      <c r="HF179" s="160"/>
      <c r="HG179" s="160"/>
      <c r="HH179" s="160"/>
      <c r="HI179" s="160"/>
      <c r="HJ179" s="160"/>
      <c r="HK179" s="160"/>
      <c r="HL179" s="160"/>
      <c r="HM179" s="160"/>
      <c r="HN179" s="160"/>
      <c r="HO179" s="160"/>
      <c r="HP179" s="160"/>
      <c r="HQ179" s="160"/>
      <c r="HR179" s="160"/>
      <c r="HS179" s="160"/>
      <c r="HT179" s="160"/>
      <c r="HU179" s="160"/>
      <c r="HV179" s="160"/>
      <c r="HW179" s="160"/>
      <c r="HX179" s="160"/>
      <c r="HY179" s="160"/>
      <c r="HZ179" s="160"/>
      <c r="IA179" s="160"/>
      <c r="IB179" s="160"/>
      <c r="IC179" s="160"/>
      <c r="ID179" s="160"/>
      <c r="IE179" s="160"/>
      <c r="IF179" s="160"/>
      <c r="IG179" s="160"/>
      <c r="IH179"/>
      <c r="II179"/>
      <c r="IJ179"/>
      <c r="IK179"/>
    </row>
    <row r="180" spans="1:245" s="157" customFormat="1" ht="13.5" customHeight="1">
      <c r="A180" s="138">
        <v>2080109</v>
      </c>
      <c r="B180" s="179" t="s">
        <v>163</v>
      </c>
      <c r="C180" s="174">
        <f>VLOOKUP(A180,'[8]一般公共预算'!$A$6:$C$369,3,FALSE)</f>
        <v>456.01</v>
      </c>
      <c r="D180" s="174">
        <v>402.79</v>
      </c>
      <c r="E180" s="174">
        <f t="shared" si="2"/>
        <v>113.21</v>
      </c>
      <c r="GH180" s="160"/>
      <c r="GI180" s="160"/>
      <c r="GJ180" s="160"/>
      <c r="GK180" s="160"/>
      <c r="GL180" s="160"/>
      <c r="GM180" s="160"/>
      <c r="GN180" s="160"/>
      <c r="GO180" s="160"/>
      <c r="GP180" s="160"/>
      <c r="GQ180" s="160"/>
      <c r="GR180" s="160"/>
      <c r="GS180" s="160"/>
      <c r="GT180" s="160"/>
      <c r="GU180" s="160"/>
      <c r="GV180" s="160"/>
      <c r="GW180" s="160"/>
      <c r="GX180" s="160"/>
      <c r="GY180" s="160"/>
      <c r="GZ180" s="160"/>
      <c r="HA180" s="160"/>
      <c r="HB180" s="160"/>
      <c r="HC180" s="160"/>
      <c r="HD180" s="160"/>
      <c r="HE180" s="160"/>
      <c r="HF180" s="160"/>
      <c r="HG180" s="160"/>
      <c r="HH180" s="160"/>
      <c r="HI180" s="160"/>
      <c r="HJ180" s="160"/>
      <c r="HK180" s="160"/>
      <c r="HL180" s="160"/>
      <c r="HM180" s="160"/>
      <c r="HN180" s="160"/>
      <c r="HO180" s="160"/>
      <c r="HP180" s="160"/>
      <c r="HQ180" s="160"/>
      <c r="HR180" s="160"/>
      <c r="HS180" s="160"/>
      <c r="HT180" s="160"/>
      <c r="HU180" s="160"/>
      <c r="HV180" s="160"/>
      <c r="HW180" s="160"/>
      <c r="HX180" s="160"/>
      <c r="HY180" s="160"/>
      <c r="HZ180" s="160"/>
      <c r="IA180" s="160"/>
      <c r="IB180" s="160"/>
      <c r="IC180" s="160"/>
      <c r="ID180" s="160"/>
      <c r="IE180" s="160"/>
      <c r="IF180" s="160"/>
      <c r="IG180" s="160"/>
      <c r="IH180"/>
      <c r="II180"/>
      <c r="IJ180"/>
      <c r="IK180"/>
    </row>
    <row r="181" spans="1:245" s="157" customFormat="1" ht="13.5" customHeight="1">
      <c r="A181" s="138">
        <v>2080112</v>
      </c>
      <c r="B181" s="179" t="s">
        <v>164</v>
      </c>
      <c r="C181" s="174">
        <f>VLOOKUP(A181,'[8]一般公共预算'!$A$6:$C$369,3,FALSE)</f>
        <v>184</v>
      </c>
      <c r="D181" s="174">
        <v>149.97</v>
      </c>
      <c r="E181" s="174">
        <f t="shared" si="2"/>
        <v>122.69</v>
      </c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/>
      <c r="II181"/>
      <c r="IJ181"/>
      <c r="IK181"/>
    </row>
    <row r="182" spans="1:245" s="157" customFormat="1" ht="13.5" customHeight="1">
      <c r="A182" s="138">
        <v>2080199</v>
      </c>
      <c r="B182" s="179" t="s">
        <v>165</v>
      </c>
      <c r="C182" s="174">
        <f>VLOOKUP(A182,'[8]一般公共预算'!$A$6:$C$369,3,FALSE)</f>
        <v>22378.8</v>
      </c>
      <c r="D182" s="174">
        <v>22270.89</v>
      </c>
      <c r="E182" s="174">
        <f t="shared" si="2"/>
        <v>100.48</v>
      </c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/>
      <c r="II182"/>
      <c r="IJ182"/>
      <c r="IK182"/>
    </row>
    <row r="183" spans="1:245" s="157" customFormat="1" ht="13.5" customHeight="1">
      <c r="A183" s="138">
        <v>20802</v>
      </c>
      <c r="B183" s="179" t="s">
        <v>166</v>
      </c>
      <c r="C183" s="174">
        <f>VLOOKUP(A183,'[8]一般公共预算'!$A$6:$C$369,3,FALSE)</f>
        <v>1837.12</v>
      </c>
      <c r="D183" s="174">
        <v>1794.34</v>
      </c>
      <c r="E183" s="174">
        <f t="shared" si="2"/>
        <v>102.38</v>
      </c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/>
      <c r="II183"/>
      <c r="IJ183"/>
      <c r="IK183"/>
    </row>
    <row r="184" spans="1:245" s="157" customFormat="1" ht="13.5" customHeight="1">
      <c r="A184" s="138">
        <v>2080201</v>
      </c>
      <c r="B184" s="179" t="s">
        <v>39</v>
      </c>
      <c r="C184" s="174">
        <f>VLOOKUP(A184,'[8]一般公共预算'!$A$6:$C$369,3,FALSE)</f>
        <v>440.01</v>
      </c>
      <c r="D184" s="174">
        <v>468.6</v>
      </c>
      <c r="E184" s="174">
        <f t="shared" si="2"/>
        <v>93.9</v>
      </c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/>
      <c r="II184"/>
      <c r="IJ184"/>
      <c r="IK184"/>
    </row>
    <row r="185" spans="1:245" s="157" customFormat="1" ht="13.5" customHeight="1">
      <c r="A185" s="138">
        <v>2080202</v>
      </c>
      <c r="B185" s="179" t="s">
        <v>40</v>
      </c>
      <c r="C185" s="174">
        <f>VLOOKUP(A185,'[8]一般公共预算'!$A$6:$C$369,3,FALSE)</f>
        <v>171</v>
      </c>
      <c r="D185" s="174">
        <v>136.25</v>
      </c>
      <c r="E185" s="174">
        <f t="shared" si="2"/>
        <v>125.5</v>
      </c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/>
      <c r="II185"/>
      <c r="IJ185"/>
      <c r="IK185"/>
    </row>
    <row r="186" spans="1:245" s="157" customFormat="1" ht="13.5" customHeight="1">
      <c r="A186" s="138">
        <v>2080206</v>
      </c>
      <c r="B186" s="173" t="s">
        <v>167</v>
      </c>
      <c r="C186" s="174">
        <f>VLOOKUP(A186,'[8]一般公共预算'!$A$6:$C$369,3,FALSE)</f>
        <v>129</v>
      </c>
      <c r="D186" s="174">
        <v>127.76</v>
      </c>
      <c r="E186" s="174">
        <f t="shared" si="2"/>
        <v>100.97</v>
      </c>
      <c r="GH186" s="160"/>
      <c r="GI186" s="160"/>
      <c r="GJ186" s="160"/>
      <c r="GK186" s="160"/>
      <c r="GL186" s="160"/>
      <c r="GM186" s="160"/>
      <c r="GN186" s="160"/>
      <c r="GO186" s="160"/>
      <c r="GP186" s="160"/>
      <c r="GQ186" s="160"/>
      <c r="GR186" s="160"/>
      <c r="GS186" s="160"/>
      <c r="GT186" s="160"/>
      <c r="GU186" s="160"/>
      <c r="GV186" s="160"/>
      <c r="GW186" s="160"/>
      <c r="GX186" s="160"/>
      <c r="GY186" s="160"/>
      <c r="GZ186" s="160"/>
      <c r="HA186" s="160"/>
      <c r="HB186" s="160"/>
      <c r="HC186" s="160"/>
      <c r="HD186" s="160"/>
      <c r="HE186" s="160"/>
      <c r="HF186" s="160"/>
      <c r="HG186" s="160"/>
      <c r="HH186" s="160"/>
      <c r="HI186" s="160"/>
      <c r="HJ186" s="160"/>
      <c r="HK186" s="160"/>
      <c r="HL186" s="160"/>
      <c r="HM186" s="160"/>
      <c r="HN186" s="160"/>
      <c r="HO186" s="160"/>
      <c r="HP186" s="160"/>
      <c r="HQ186" s="160"/>
      <c r="HR186" s="160"/>
      <c r="HS186" s="160"/>
      <c r="HT186" s="160"/>
      <c r="HU186" s="160"/>
      <c r="HV186" s="160"/>
      <c r="HW186" s="160"/>
      <c r="HX186" s="160"/>
      <c r="HY186" s="160"/>
      <c r="HZ186" s="160"/>
      <c r="IA186" s="160"/>
      <c r="IB186" s="160"/>
      <c r="IC186" s="160"/>
      <c r="ID186" s="160"/>
      <c r="IE186" s="160"/>
      <c r="IF186" s="160"/>
      <c r="IG186" s="160"/>
      <c r="IH186"/>
      <c r="II186"/>
      <c r="IJ186"/>
      <c r="IK186"/>
    </row>
    <row r="187" spans="1:245" s="157" customFormat="1" ht="13.5" customHeight="1">
      <c r="A187" s="138">
        <v>2080207</v>
      </c>
      <c r="B187" s="179" t="s">
        <v>168</v>
      </c>
      <c r="C187" s="174">
        <f>VLOOKUP(A187,'[8]一般公共预算'!$A$6:$C$369,3,FALSE)</f>
        <v>157.08</v>
      </c>
      <c r="D187" s="174">
        <v>164.35</v>
      </c>
      <c r="E187" s="174">
        <f t="shared" si="2"/>
        <v>95.58</v>
      </c>
      <c r="GH187" s="160"/>
      <c r="GI187" s="160"/>
      <c r="GJ187" s="160"/>
      <c r="GK187" s="160"/>
      <c r="GL187" s="160"/>
      <c r="GM187" s="160"/>
      <c r="GN187" s="160"/>
      <c r="GO187" s="160"/>
      <c r="GP187" s="160"/>
      <c r="GQ187" s="160"/>
      <c r="GR187" s="160"/>
      <c r="GS187" s="160"/>
      <c r="GT187" s="160"/>
      <c r="GU187" s="160"/>
      <c r="GV187" s="160"/>
      <c r="GW187" s="160"/>
      <c r="GX187" s="160"/>
      <c r="GY187" s="160"/>
      <c r="GZ187" s="160"/>
      <c r="HA187" s="160"/>
      <c r="HB187" s="160"/>
      <c r="HC187" s="160"/>
      <c r="HD187" s="160"/>
      <c r="HE187" s="160"/>
      <c r="HF187" s="160"/>
      <c r="HG187" s="160"/>
      <c r="HH187" s="160"/>
      <c r="HI187" s="160"/>
      <c r="HJ187" s="160"/>
      <c r="HK187" s="160"/>
      <c r="HL187" s="160"/>
      <c r="HM187" s="160"/>
      <c r="HN187" s="160"/>
      <c r="HO187" s="160"/>
      <c r="HP187" s="160"/>
      <c r="HQ187" s="160"/>
      <c r="HR187" s="160"/>
      <c r="HS187" s="160"/>
      <c r="HT187" s="160"/>
      <c r="HU187" s="160"/>
      <c r="HV187" s="160"/>
      <c r="HW187" s="160"/>
      <c r="HX187" s="160"/>
      <c r="HY187" s="160"/>
      <c r="HZ187" s="160"/>
      <c r="IA187" s="160"/>
      <c r="IB187" s="160"/>
      <c r="IC187" s="160"/>
      <c r="ID187" s="160"/>
      <c r="IE187" s="160"/>
      <c r="IF187" s="160"/>
      <c r="IG187" s="160"/>
      <c r="IH187"/>
      <c r="II187"/>
      <c r="IJ187"/>
      <c r="IK187"/>
    </row>
    <row r="188" spans="1:245" s="157" customFormat="1" ht="13.5" customHeight="1">
      <c r="A188" s="138">
        <v>2080208</v>
      </c>
      <c r="B188" s="173" t="s">
        <v>169</v>
      </c>
      <c r="C188" s="174">
        <f>VLOOKUP(A188,'[8]一般公共预算'!$A$6:$C$369,3,FALSE)</f>
        <v>207.42</v>
      </c>
      <c r="D188" s="174">
        <v>191.89</v>
      </c>
      <c r="E188" s="174">
        <f t="shared" si="2"/>
        <v>108.09</v>
      </c>
      <c r="GH188" s="160"/>
      <c r="GI188" s="160"/>
      <c r="GJ188" s="160"/>
      <c r="GK188" s="160"/>
      <c r="GL188" s="160"/>
      <c r="GM188" s="160"/>
      <c r="GN188" s="160"/>
      <c r="GO188" s="160"/>
      <c r="GP188" s="160"/>
      <c r="GQ188" s="160"/>
      <c r="GR188" s="160"/>
      <c r="GS188" s="160"/>
      <c r="GT188" s="160"/>
      <c r="GU188" s="160"/>
      <c r="GV188" s="160"/>
      <c r="GW188" s="160"/>
      <c r="GX188" s="160"/>
      <c r="GY188" s="160"/>
      <c r="GZ188" s="160"/>
      <c r="HA188" s="160"/>
      <c r="HB188" s="160"/>
      <c r="HC188" s="160"/>
      <c r="HD188" s="160"/>
      <c r="HE188" s="160"/>
      <c r="HF188" s="160"/>
      <c r="HG188" s="160"/>
      <c r="HH188" s="160"/>
      <c r="HI188" s="160"/>
      <c r="HJ188" s="160"/>
      <c r="HK188" s="160"/>
      <c r="HL188" s="160"/>
      <c r="HM188" s="160"/>
      <c r="HN188" s="160"/>
      <c r="HO188" s="160"/>
      <c r="HP188" s="160"/>
      <c r="HQ188" s="160"/>
      <c r="HR188" s="160"/>
      <c r="HS188" s="160"/>
      <c r="HT188" s="160"/>
      <c r="HU188" s="160"/>
      <c r="HV188" s="160"/>
      <c r="HW188" s="160"/>
      <c r="HX188" s="160"/>
      <c r="HY188" s="160"/>
      <c r="HZ188" s="160"/>
      <c r="IA188" s="160"/>
      <c r="IB188" s="160"/>
      <c r="IC188" s="160"/>
      <c r="ID188" s="160"/>
      <c r="IE188" s="160"/>
      <c r="IF188" s="160"/>
      <c r="IG188" s="160"/>
      <c r="IH188"/>
      <c r="II188"/>
      <c r="IJ188"/>
      <c r="IK188"/>
    </row>
    <row r="189" spans="1:245" s="157" customFormat="1" ht="13.5" customHeight="1">
      <c r="A189" s="138">
        <v>2080299</v>
      </c>
      <c r="B189" s="179" t="s">
        <v>170</v>
      </c>
      <c r="C189" s="174">
        <f>VLOOKUP(A189,'[8]一般公共预算'!$A$6:$C$369,3,FALSE)</f>
        <v>732.61</v>
      </c>
      <c r="D189" s="174">
        <v>705.48</v>
      </c>
      <c r="E189" s="174">
        <f t="shared" si="2"/>
        <v>103.85</v>
      </c>
      <c r="GH189" s="160"/>
      <c r="GI189" s="160"/>
      <c r="GJ189" s="160"/>
      <c r="GK189" s="160"/>
      <c r="GL189" s="160"/>
      <c r="GM189" s="160"/>
      <c r="GN189" s="160"/>
      <c r="GO189" s="160"/>
      <c r="GP189" s="160"/>
      <c r="GQ189" s="160"/>
      <c r="GR189" s="160"/>
      <c r="GS189" s="160"/>
      <c r="GT189" s="160"/>
      <c r="GU189" s="160"/>
      <c r="GV189" s="160"/>
      <c r="GW189" s="160"/>
      <c r="GX189" s="160"/>
      <c r="GY189" s="160"/>
      <c r="GZ189" s="160"/>
      <c r="HA189" s="160"/>
      <c r="HB189" s="160"/>
      <c r="HC189" s="160"/>
      <c r="HD189" s="160"/>
      <c r="HE189" s="160"/>
      <c r="HF189" s="160"/>
      <c r="HG189" s="160"/>
      <c r="HH189" s="160"/>
      <c r="HI189" s="160"/>
      <c r="HJ189" s="160"/>
      <c r="HK189" s="160"/>
      <c r="HL189" s="160"/>
      <c r="HM189" s="160"/>
      <c r="HN189" s="160"/>
      <c r="HO189" s="160"/>
      <c r="HP189" s="160"/>
      <c r="HQ189" s="160"/>
      <c r="HR189" s="160"/>
      <c r="HS189" s="160"/>
      <c r="HT189" s="160"/>
      <c r="HU189" s="160"/>
      <c r="HV189" s="160"/>
      <c r="HW189" s="160"/>
      <c r="HX189" s="160"/>
      <c r="HY189" s="160"/>
      <c r="HZ189" s="160"/>
      <c r="IA189" s="160"/>
      <c r="IB189" s="160"/>
      <c r="IC189" s="160"/>
      <c r="ID189" s="160"/>
      <c r="IE189" s="160"/>
      <c r="IF189" s="160"/>
      <c r="IG189" s="160"/>
      <c r="IH189"/>
      <c r="II189"/>
      <c r="IJ189"/>
      <c r="IK189"/>
    </row>
    <row r="190" spans="1:245" s="157" customFormat="1" ht="13.5" customHeight="1">
      <c r="A190" s="138">
        <v>20805</v>
      </c>
      <c r="B190" s="173" t="s">
        <v>171</v>
      </c>
      <c r="C190" s="174">
        <f>VLOOKUP(A190,'[8]一般公共预算'!$A$6:$C$369,3,FALSE)</f>
        <v>30620.68</v>
      </c>
      <c r="D190" s="174">
        <v>34399.04</v>
      </c>
      <c r="E190" s="174">
        <f t="shared" si="2"/>
        <v>89.02</v>
      </c>
      <c r="GH190" s="160"/>
      <c r="GI190" s="160"/>
      <c r="GJ190" s="160"/>
      <c r="GK190" s="160"/>
      <c r="GL190" s="160"/>
      <c r="GM190" s="160"/>
      <c r="GN190" s="160"/>
      <c r="GO190" s="160"/>
      <c r="GP190" s="160"/>
      <c r="GQ190" s="160"/>
      <c r="GR190" s="160"/>
      <c r="GS190" s="160"/>
      <c r="GT190" s="160"/>
      <c r="GU190" s="160"/>
      <c r="GV190" s="160"/>
      <c r="GW190" s="160"/>
      <c r="GX190" s="160"/>
      <c r="GY190" s="160"/>
      <c r="GZ190" s="160"/>
      <c r="HA190" s="160"/>
      <c r="HB190" s="160"/>
      <c r="HC190" s="160"/>
      <c r="HD190" s="160"/>
      <c r="HE190" s="160"/>
      <c r="HF190" s="160"/>
      <c r="HG190" s="160"/>
      <c r="HH190" s="160"/>
      <c r="HI190" s="160"/>
      <c r="HJ190" s="160"/>
      <c r="HK190" s="160"/>
      <c r="HL190" s="160"/>
      <c r="HM190" s="160"/>
      <c r="HN190" s="160"/>
      <c r="HO190" s="160"/>
      <c r="HP190" s="160"/>
      <c r="HQ190" s="160"/>
      <c r="HR190" s="160"/>
      <c r="HS190" s="160"/>
      <c r="HT190" s="160"/>
      <c r="HU190" s="160"/>
      <c r="HV190" s="160"/>
      <c r="HW190" s="160"/>
      <c r="HX190" s="160"/>
      <c r="HY190" s="160"/>
      <c r="HZ190" s="160"/>
      <c r="IA190" s="160"/>
      <c r="IB190" s="160"/>
      <c r="IC190" s="160"/>
      <c r="ID190" s="160"/>
      <c r="IE190" s="160"/>
      <c r="IF190" s="160"/>
      <c r="IG190" s="160"/>
      <c r="IH190"/>
      <c r="II190"/>
      <c r="IJ190"/>
      <c r="IK190"/>
    </row>
    <row r="191" spans="1:245" s="157" customFormat="1" ht="13.5" customHeight="1">
      <c r="A191" s="138">
        <v>2080501</v>
      </c>
      <c r="B191" s="173" t="s">
        <v>172</v>
      </c>
      <c r="C191" s="174">
        <f>VLOOKUP(A191,'[8]一般公共预算'!$A$6:$C$369,3,FALSE)</f>
        <v>2535.11</v>
      </c>
      <c r="D191" s="174">
        <v>2595.56</v>
      </c>
      <c r="E191" s="174">
        <f t="shared" si="2"/>
        <v>97.67</v>
      </c>
      <c r="GH191" s="160"/>
      <c r="GI191" s="160"/>
      <c r="GJ191" s="160"/>
      <c r="GK191" s="160"/>
      <c r="GL191" s="160"/>
      <c r="GM191" s="160"/>
      <c r="GN191" s="160"/>
      <c r="GO191" s="160"/>
      <c r="GP191" s="160"/>
      <c r="GQ191" s="160"/>
      <c r="GR191" s="160"/>
      <c r="GS191" s="160"/>
      <c r="GT191" s="160"/>
      <c r="GU191" s="160"/>
      <c r="GV191" s="160"/>
      <c r="GW191" s="160"/>
      <c r="GX191" s="160"/>
      <c r="GY191" s="160"/>
      <c r="GZ191" s="160"/>
      <c r="HA191" s="160"/>
      <c r="HB191" s="160"/>
      <c r="HC191" s="160"/>
      <c r="HD191" s="160"/>
      <c r="HE191" s="160"/>
      <c r="HF191" s="160"/>
      <c r="HG191" s="160"/>
      <c r="HH191" s="160"/>
      <c r="HI191" s="160"/>
      <c r="HJ191" s="160"/>
      <c r="HK191" s="160"/>
      <c r="HL191" s="160"/>
      <c r="HM191" s="160"/>
      <c r="HN191" s="160"/>
      <c r="HO191" s="160"/>
      <c r="HP191" s="160"/>
      <c r="HQ191" s="160"/>
      <c r="HR191" s="160"/>
      <c r="HS191" s="160"/>
      <c r="HT191" s="160"/>
      <c r="HU191" s="160"/>
      <c r="HV191" s="160"/>
      <c r="HW191" s="160"/>
      <c r="HX191" s="160"/>
      <c r="HY191" s="160"/>
      <c r="HZ191" s="160"/>
      <c r="IA191" s="160"/>
      <c r="IB191" s="160"/>
      <c r="IC191" s="160"/>
      <c r="ID191" s="160"/>
      <c r="IE191" s="160"/>
      <c r="IF191" s="160"/>
      <c r="IG191" s="160"/>
      <c r="IH191"/>
      <c r="II191"/>
      <c r="IJ191"/>
      <c r="IK191"/>
    </row>
    <row r="192" spans="1:245" s="157" customFormat="1" ht="13.5" customHeight="1">
      <c r="A192" s="138">
        <v>2080502</v>
      </c>
      <c r="B192" s="179" t="s">
        <v>173</v>
      </c>
      <c r="C192" s="174">
        <f>VLOOKUP(A192,'[8]一般公共预算'!$A$6:$C$369,3,FALSE)</f>
        <v>3356.21</v>
      </c>
      <c r="D192" s="174">
        <v>3871.28</v>
      </c>
      <c r="E192" s="174">
        <f t="shared" si="2"/>
        <v>86.7</v>
      </c>
      <c r="GH192" s="160"/>
      <c r="GI192" s="160"/>
      <c r="GJ192" s="160"/>
      <c r="GK192" s="160"/>
      <c r="GL192" s="160"/>
      <c r="GM192" s="160"/>
      <c r="GN192" s="160"/>
      <c r="GO192" s="160"/>
      <c r="GP192" s="160"/>
      <c r="GQ192" s="160"/>
      <c r="GR192" s="160"/>
      <c r="GS192" s="160"/>
      <c r="GT192" s="160"/>
      <c r="GU192" s="160"/>
      <c r="GV192" s="160"/>
      <c r="GW192" s="160"/>
      <c r="GX192" s="160"/>
      <c r="GY192" s="160"/>
      <c r="GZ192" s="160"/>
      <c r="HA192" s="160"/>
      <c r="HB192" s="160"/>
      <c r="HC192" s="160"/>
      <c r="HD192" s="160"/>
      <c r="HE192" s="160"/>
      <c r="HF192" s="160"/>
      <c r="HG192" s="160"/>
      <c r="HH192" s="160"/>
      <c r="HI192" s="160"/>
      <c r="HJ192" s="160"/>
      <c r="HK192" s="160"/>
      <c r="HL192" s="160"/>
      <c r="HM192" s="160"/>
      <c r="HN192" s="160"/>
      <c r="HO192" s="160"/>
      <c r="HP192" s="160"/>
      <c r="HQ192" s="160"/>
      <c r="HR192" s="160"/>
      <c r="HS192" s="160"/>
      <c r="HT192" s="160"/>
      <c r="HU192" s="160"/>
      <c r="HV192" s="160"/>
      <c r="HW192" s="160"/>
      <c r="HX192" s="160"/>
      <c r="HY192" s="160"/>
      <c r="HZ192" s="160"/>
      <c r="IA192" s="160"/>
      <c r="IB192" s="160"/>
      <c r="IC192" s="160"/>
      <c r="ID192" s="160"/>
      <c r="IE192" s="160"/>
      <c r="IF192" s="160"/>
      <c r="IG192" s="160"/>
      <c r="IH192"/>
      <c r="II192"/>
      <c r="IJ192"/>
      <c r="IK192"/>
    </row>
    <row r="193" spans="1:245" s="157" customFormat="1" ht="13.5" customHeight="1">
      <c r="A193" s="138">
        <v>2080503</v>
      </c>
      <c r="B193" s="179" t="s">
        <v>174</v>
      </c>
      <c r="C193" s="174">
        <f>VLOOKUP(A193,'[8]一般公共预算'!$A$6:$C$369,3,FALSE)</f>
        <v>236.94</v>
      </c>
      <c r="D193" s="174">
        <v>266</v>
      </c>
      <c r="E193" s="174">
        <f t="shared" si="2"/>
        <v>89.08</v>
      </c>
      <c r="GH193" s="160"/>
      <c r="GI193" s="160"/>
      <c r="GJ193" s="160"/>
      <c r="GK193" s="160"/>
      <c r="GL193" s="160"/>
      <c r="GM193" s="160"/>
      <c r="GN193" s="160"/>
      <c r="GO193" s="160"/>
      <c r="GP193" s="160"/>
      <c r="GQ193" s="160"/>
      <c r="GR193" s="160"/>
      <c r="GS193" s="160"/>
      <c r="GT193" s="160"/>
      <c r="GU193" s="160"/>
      <c r="GV193" s="160"/>
      <c r="GW193" s="160"/>
      <c r="GX193" s="160"/>
      <c r="GY193" s="160"/>
      <c r="GZ193" s="160"/>
      <c r="HA193" s="160"/>
      <c r="HB193" s="160"/>
      <c r="HC193" s="160"/>
      <c r="HD193" s="160"/>
      <c r="HE193" s="160"/>
      <c r="HF193" s="160"/>
      <c r="HG193" s="160"/>
      <c r="HH193" s="160"/>
      <c r="HI193" s="160"/>
      <c r="HJ193" s="160"/>
      <c r="HK193" s="160"/>
      <c r="HL193" s="160"/>
      <c r="HM193" s="160"/>
      <c r="HN193" s="160"/>
      <c r="HO193" s="160"/>
      <c r="HP193" s="160"/>
      <c r="HQ193" s="160"/>
      <c r="HR193" s="160"/>
      <c r="HS193" s="160"/>
      <c r="HT193" s="160"/>
      <c r="HU193" s="160"/>
      <c r="HV193" s="160"/>
      <c r="HW193" s="160"/>
      <c r="HX193" s="160"/>
      <c r="HY193" s="160"/>
      <c r="HZ193" s="160"/>
      <c r="IA193" s="160"/>
      <c r="IB193" s="160"/>
      <c r="IC193" s="160"/>
      <c r="ID193" s="160"/>
      <c r="IE193" s="160"/>
      <c r="IF193" s="160"/>
      <c r="IG193" s="160"/>
      <c r="IH193"/>
      <c r="II193"/>
      <c r="IJ193"/>
      <c r="IK193"/>
    </row>
    <row r="194" spans="1:245" s="157" customFormat="1" ht="13.5" customHeight="1">
      <c r="A194" s="138">
        <v>2080505</v>
      </c>
      <c r="B194" s="179" t="s">
        <v>175</v>
      </c>
      <c r="C194" s="174">
        <f>VLOOKUP(A194,'[8]一般公共预算'!$A$6:$C$369,3,FALSE)</f>
        <v>16361.86</v>
      </c>
      <c r="D194" s="174">
        <v>15134.95</v>
      </c>
      <c r="E194" s="174">
        <f t="shared" si="2"/>
        <v>108.11</v>
      </c>
      <c r="GH194" s="160"/>
      <c r="GI194" s="160"/>
      <c r="GJ194" s="160"/>
      <c r="GK194" s="160"/>
      <c r="GL194" s="160"/>
      <c r="GM194" s="160"/>
      <c r="GN194" s="160"/>
      <c r="GO194" s="160"/>
      <c r="GP194" s="160"/>
      <c r="GQ194" s="160"/>
      <c r="GR194" s="160"/>
      <c r="GS194" s="160"/>
      <c r="GT194" s="160"/>
      <c r="GU194" s="160"/>
      <c r="GV194" s="160"/>
      <c r="GW194" s="160"/>
      <c r="GX194" s="160"/>
      <c r="GY194" s="160"/>
      <c r="GZ194" s="160"/>
      <c r="HA194" s="160"/>
      <c r="HB194" s="160"/>
      <c r="HC194" s="160"/>
      <c r="HD194" s="160"/>
      <c r="HE194" s="160"/>
      <c r="HF194" s="160"/>
      <c r="HG194" s="160"/>
      <c r="HH194" s="160"/>
      <c r="HI194" s="160"/>
      <c r="HJ194" s="160"/>
      <c r="HK194" s="160"/>
      <c r="HL194" s="160"/>
      <c r="HM194" s="160"/>
      <c r="HN194" s="160"/>
      <c r="HO194" s="160"/>
      <c r="HP194" s="160"/>
      <c r="HQ194" s="160"/>
      <c r="HR194" s="160"/>
      <c r="HS194" s="160"/>
      <c r="HT194" s="160"/>
      <c r="HU194" s="160"/>
      <c r="HV194" s="160"/>
      <c r="HW194" s="160"/>
      <c r="HX194" s="160"/>
      <c r="HY194" s="160"/>
      <c r="HZ194" s="160"/>
      <c r="IA194" s="160"/>
      <c r="IB194" s="160"/>
      <c r="IC194" s="160"/>
      <c r="ID194" s="160"/>
      <c r="IE194" s="160"/>
      <c r="IF194" s="160"/>
      <c r="IG194" s="160"/>
      <c r="IH194"/>
      <c r="II194"/>
      <c r="IJ194"/>
      <c r="IK194"/>
    </row>
    <row r="195" spans="1:245" s="157" customFormat="1" ht="13.5" customHeight="1">
      <c r="A195" s="138">
        <v>2080506</v>
      </c>
      <c r="B195" s="179" t="s">
        <v>176</v>
      </c>
      <c r="C195" s="174">
        <f>VLOOKUP(A195,'[8]一般公共预算'!$A$6:$C$369,3,FALSE)</f>
        <v>8130.55</v>
      </c>
      <c r="D195" s="174">
        <v>7554.4</v>
      </c>
      <c r="E195" s="174">
        <f t="shared" si="2"/>
        <v>107.63</v>
      </c>
      <c r="GH195" s="160"/>
      <c r="GI195" s="160"/>
      <c r="GJ195" s="160"/>
      <c r="GK195" s="160"/>
      <c r="GL195" s="160"/>
      <c r="GM195" s="160"/>
      <c r="GN195" s="160"/>
      <c r="GO195" s="160"/>
      <c r="GP195" s="160"/>
      <c r="GQ195" s="160"/>
      <c r="GR195" s="160"/>
      <c r="GS195" s="160"/>
      <c r="GT195" s="160"/>
      <c r="GU195" s="160"/>
      <c r="GV195" s="160"/>
      <c r="GW195" s="160"/>
      <c r="GX195" s="160"/>
      <c r="GY195" s="160"/>
      <c r="GZ195" s="160"/>
      <c r="HA195" s="160"/>
      <c r="HB195" s="160"/>
      <c r="HC195" s="160"/>
      <c r="HD195" s="160"/>
      <c r="HE195" s="160"/>
      <c r="HF195" s="160"/>
      <c r="HG195" s="160"/>
      <c r="HH195" s="160"/>
      <c r="HI195" s="160"/>
      <c r="HJ195" s="160"/>
      <c r="HK195" s="160"/>
      <c r="HL195" s="160"/>
      <c r="HM195" s="160"/>
      <c r="HN195" s="160"/>
      <c r="HO195" s="160"/>
      <c r="HP195" s="160"/>
      <c r="HQ195" s="160"/>
      <c r="HR195" s="160"/>
      <c r="HS195" s="160"/>
      <c r="HT195" s="160"/>
      <c r="HU195" s="160"/>
      <c r="HV195" s="160"/>
      <c r="HW195" s="160"/>
      <c r="HX195" s="160"/>
      <c r="HY195" s="160"/>
      <c r="HZ195" s="160"/>
      <c r="IA195" s="160"/>
      <c r="IB195" s="160"/>
      <c r="IC195" s="160"/>
      <c r="ID195" s="160"/>
      <c r="IE195" s="160"/>
      <c r="IF195" s="160"/>
      <c r="IG195" s="160"/>
      <c r="IH195"/>
      <c r="II195"/>
      <c r="IJ195"/>
      <c r="IK195"/>
    </row>
    <row r="196" spans="1:245" s="157" customFormat="1" ht="13.5" customHeight="1">
      <c r="A196" s="138">
        <v>2080508</v>
      </c>
      <c r="B196" s="173" t="s">
        <v>178</v>
      </c>
      <c r="C196" s="174"/>
      <c r="D196" s="174">
        <v>4976.84</v>
      </c>
      <c r="E196" s="174">
        <f t="shared" si="2"/>
        <v>0</v>
      </c>
      <c r="GH196" s="160"/>
      <c r="GI196" s="160"/>
      <c r="GJ196" s="160"/>
      <c r="GK196" s="160"/>
      <c r="GL196" s="160"/>
      <c r="GM196" s="160"/>
      <c r="GN196" s="160"/>
      <c r="GO196" s="160"/>
      <c r="GP196" s="160"/>
      <c r="GQ196" s="160"/>
      <c r="GR196" s="160"/>
      <c r="GS196" s="160"/>
      <c r="GT196" s="160"/>
      <c r="GU196" s="160"/>
      <c r="GV196" s="160"/>
      <c r="GW196" s="160"/>
      <c r="GX196" s="160"/>
      <c r="GY196" s="160"/>
      <c r="GZ196" s="160"/>
      <c r="HA196" s="160"/>
      <c r="HB196" s="160"/>
      <c r="HC196" s="160"/>
      <c r="HD196" s="160"/>
      <c r="HE196" s="160"/>
      <c r="HF196" s="160"/>
      <c r="HG196" s="160"/>
      <c r="HH196" s="160"/>
      <c r="HI196" s="160"/>
      <c r="HJ196" s="160"/>
      <c r="HK196" s="160"/>
      <c r="HL196" s="160"/>
      <c r="HM196" s="160"/>
      <c r="HN196" s="160"/>
      <c r="HO196" s="160"/>
      <c r="HP196" s="160"/>
      <c r="HQ196" s="160"/>
      <c r="HR196" s="160"/>
      <c r="HS196" s="160"/>
      <c r="HT196" s="160"/>
      <c r="HU196" s="160"/>
      <c r="HV196" s="160"/>
      <c r="HW196" s="160"/>
      <c r="HX196" s="160"/>
      <c r="HY196" s="160"/>
      <c r="HZ196" s="160"/>
      <c r="IA196" s="160"/>
      <c r="IB196" s="160"/>
      <c r="IC196" s="160"/>
      <c r="ID196" s="160"/>
      <c r="IE196" s="160"/>
      <c r="IF196" s="160"/>
      <c r="IG196" s="160"/>
      <c r="IH196"/>
      <c r="II196"/>
      <c r="IJ196"/>
      <c r="IK196"/>
    </row>
    <row r="197" spans="1:245" s="157" customFormat="1" ht="13.5" customHeight="1">
      <c r="A197" s="138">
        <v>20807</v>
      </c>
      <c r="B197" s="179" t="s">
        <v>180</v>
      </c>
      <c r="C197" s="174">
        <f>VLOOKUP(A197,'[8]一般公共预算'!$A$6:$C$369,3,FALSE)</f>
        <v>1327</v>
      </c>
      <c r="D197" s="174">
        <v>1108.13</v>
      </c>
      <c r="E197" s="174">
        <f aca="true" t="shared" si="3" ref="E197:E260">IF(D197=0,"",C197/D197*100)</f>
        <v>119.75</v>
      </c>
      <c r="GH197" s="160"/>
      <c r="GI197" s="160"/>
      <c r="GJ197" s="160"/>
      <c r="GK197" s="160"/>
      <c r="GL197" s="160"/>
      <c r="GM197" s="160"/>
      <c r="GN197" s="160"/>
      <c r="GO197" s="160"/>
      <c r="GP197" s="160"/>
      <c r="GQ197" s="160"/>
      <c r="GR197" s="160"/>
      <c r="GS197" s="160"/>
      <c r="GT197" s="160"/>
      <c r="GU197" s="160"/>
      <c r="GV197" s="160"/>
      <c r="GW197" s="160"/>
      <c r="GX197" s="160"/>
      <c r="GY197" s="160"/>
      <c r="GZ197" s="160"/>
      <c r="HA197" s="160"/>
      <c r="HB197" s="160"/>
      <c r="HC197" s="160"/>
      <c r="HD197" s="160"/>
      <c r="HE197" s="160"/>
      <c r="HF197" s="160"/>
      <c r="HG197" s="160"/>
      <c r="HH197" s="160"/>
      <c r="HI197" s="160"/>
      <c r="HJ197" s="160"/>
      <c r="HK197" s="160"/>
      <c r="HL197" s="160"/>
      <c r="HM197" s="160"/>
      <c r="HN197" s="160"/>
      <c r="HO197" s="160"/>
      <c r="HP197" s="160"/>
      <c r="HQ197" s="160"/>
      <c r="HR197" s="160"/>
      <c r="HS197" s="160"/>
      <c r="HT197" s="160"/>
      <c r="HU197" s="160"/>
      <c r="HV197" s="160"/>
      <c r="HW197" s="160"/>
      <c r="HX197" s="160"/>
      <c r="HY197" s="160"/>
      <c r="HZ197" s="160"/>
      <c r="IA197" s="160"/>
      <c r="IB197" s="160"/>
      <c r="IC197" s="160"/>
      <c r="ID197" s="160"/>
      <c r="IE197" s="160"/>
      <c r="IF197" s="160"/>
      <c r="IG197" s="160"/>
      <c r="IH197"/>
      <c r="II197"/>
      <c r="IJ197"/>
      <c r="IK197"/>
    </row>
    <row r="198" spans="1:245" s="157" customFormat="1" ht="13.5" customHeight="1">
      <c r="A198" s="138">
        <v>2080704</v>
      </c>
      <c r="B198" s="179" t="s">
        <v>181</v>
      </c>
      <c r="C198" s="174">
        <f>VLOOKUP(A198,'[8]一般公共预算'!$A$6:$C$369,3,FALSE)</f>
        <v>264</v>
      </c>
      <c r="D198" s="174">
        <v>215.88</v>
      </c>
      <c r="E198" s="174">
        <f t="shared" si="3"/>
        <v>122.29</v>
      </c>
      <c r="GH198" s="160"/>
      <c r="GI198" s="160"/>
      <c r="GJ198" s="160"/>
      <c r="GK198" s="160"/>
      <c r="GL198" s="160"/>
      <c r="GM198" s="160"/>
      <c r="GN198" s="160"/>
      <c r="GO198" s="160"/>
      <c r="GP198" s="160"/>
      <c r="GQ198" s="160"/>
      <c r="GR198" s="160"/>
      <c r="GS198" s="160"/>
      <c r="GT198" s="160"/>
      <c r="GU198" s="160"/>
      <c r="GV198" s="160"/>
      <c r="GW198" s="160"/>
      <c r="GX198" s="160"/>
      <c r="GY198" s="160"/>
      <c r="GZ198" s="160"/>
      <c r="HA198" s="160"/>
      <c r="HB198" s="160"/>
      <c r="HC198" s="160"/>
      <c r="HD198" s="160"/>
      <c r="HE198" s="160"/>
      <c r="HF198" s="160"/>
      <c r="HG198" s="160"/>
      <c r="HH198" s="160"/>
      <c r="HI198" s="160"/>
      <c r="HJ198" s="160"/>
      <c r="HK198" s="160"/>
      <c r="HL198" s="160"/>
      <c r="HM198" s="160"/>
      <c r="HN198" s="160"/>
      <c r="HO198" s="160"/>
      <c r="HP198" s="160"/>
      <c r="HQ198" s="160"/>
      <c r="HR198" s="160"/>
      <c r="HS198" s="160"/>
      <c r="HT198" s="160"/>
      <c r="HU198" s="160"/>
      <c r="HV198" s="160"/>
      <c r="HW198" s="160"/>
      <c r="HX198" s="160"/>
      <c r="HY198" s="160"/>
      <c r="HZ198" s="160"/>
      <c r="IA198" s="160"/>
      <c r="IB198" s="160"/>
      <c r="IC198" s="160"/>
      <c r="ID198" s="160"/>
      <c r="IE198" s="160"/>
      <c r="IF198" s="160"/>
      <c r="IG198" s="160"/>
      <c r="IH198"/>
      <c r="II198"/>
      <c r="IJ198"/>
      <c r="IK198"/>
    </row>
    <row r="199" spans="1:245" s="157" customFormat="1" ht="13.5" customHeight="1">
      <c r="A199" s="138">
        <v>2080705</v>
      </c>
      <c r="B199" s="179" t="s">
        <v>182</v>
      </c>
      <c r="C199" s="174">
        <f>VLOOKUP(A199,'[8]一般公共预算'!$A$6:$C$369,3,FALSE)</f>
        <v>1063</v>
      </c>
      <c r="D199" s="174">
        <v>892.25</v>
      </c>
      <c r="E199" s="174">
        <f t="shared" si="3"/>
        <v>119.14</v>
      </c>
      <c r="GH199" s="160"/>
      <c r="GI199" s="160"/>
      <c r="GJ199" s="160"/>
      <c r="GK199" s="160"/>
      <c r="GL199" s="160"/>
      <c r="GM199" s="160"/>
      <c r="GN199" s="160"/>
      <c r="GO199" s="160"/>
      <c r="GP199" s="160"/>
      <c r="GQ199" s="160"/>
      <c r="GR199" s="160"/>
      <c r="GS199" s="160"/>
      <c r="GT199" s="160"/>
      <c r="GU199" s="160"/>
      <c r="GV199" s="160"/>
      <c r="GW199" s="160"/>
      <c r="GX199" s="160"/>
      <c r="GY199" s="160"/>
      <c r="GZ199" s="160"/>
      <c r="HA199" s="160"/>
      <c r="HB199" s="160"/>
      <c r="HC199" s="160"/>
      <c r="HD199" s="160"/>
      <c r="HE199" s="160"/>
      <c r="HF199" s="160"/>
      <c r="HG199" s="160"/>
      <c r="HH199" s="160"/>
      <c r="HI199" s="160"/>
      <c r="HJ199" s="160"/>
      <c r="HK199" s="160"/>
      <c r="HL199" s="160"/>
      <c r="HM199" s="160"/>
      <c r="HN199" s="160"/>
      <c r="HO199" s="160"/>
      <c r="HP199" s="160"/>
      <c r="HQ199" s="160"/>
      <c r="HR199" s="160"/>
      <c r="HS199" s="160"/>
      <c r="HT199" s="160"/>
      <c r="HU199" s="160"/>
      <c r="HV199" s="160"/>
      <c r="HW199" s="160"/>
      <c r="HX199" s="160"/>
      <c r="HY199" s="160"/>
      <c r="HZ199" s="160"/>
      <c r="IA199" s="160"/>
      <c r="IB199" s="160"/>
      <c r="IC199" s="160"/>
      <c r="ID199" s="160"/>
      <c r="IE199" s="160"/>
      <c r="IF199" s="160"/>
      <c r="IG199" s="160"/>
      <c r="IH199"/>
      <c r="II199"/>
      <c r="IJ199"/>
      <c r="IK199"/>
    </row>
    <row r="200" spans="1:245" s="157" customFormat="1" ht="13.5" customHeight="1">
      <c r="A200" s="138">
        <v>20808</v>
      </c>
      <c r="B200" s="179" t="s">
        <v>184</v>
      </c>
      <c r="C200" s="174">
        <f>VLOOKUP(A200,'[8]一般公共预算'!$A$6:$C$369,3,FALSE)</f>
        <v>3951.75</v>
      </c>
      <c r="D200" s="174">
        <v>2905.41</v>
      </c>
      <c r="E200" s="174">
        <f t="shared" si="3"/>
        <v>136.01</v>
      </c>
      <c r="GH200" s="160"/>
      <c r="GI200" s="160"/>
      <c r="GJ200" s="160"/>
      <c r="GK200" s="160"/>
      <c r="GL200" s="160"/>
      <c r="GM200" s="160"/>
      <c r="GN200" s="160"/>
      <c r="GO200" s="160"/>
      <c r="GP200" s="160"/>
      <c r="GQ200" s="160"/>
      <c r="GR200" s="160"/>
      <c r="GS200" s="160"/>
      <c r="GT200" s="160"/>
      <c r="GU200" s="160"/>
      <c r="GV200" s="160"/>
      <c r="GW200" s="160"/>
      <c r="GX200" s="160"/>
      <c r="GY200" s="160"/>
      <c r="GZ200" s="160"/>
      <c r="HA200" s="160"/>
      <c r="HB200" s="160"/>
      <c r="HC200" s="160"/>
      <c r="HD200" s="160"/>
      <c r="HE200" s="160"/>
      <c r="HF200" s="160"/>
      <c r="HG200" s="160"/>
      <c r="HH200" s="160"/>
      <c r="HI200" s="160"/>
      <c r="HJ200" s="160"/>
      <c r="HK200" s="160"/>
      <c r="HL200" s="160"/>
      <c r="HM200" s="160"/>
      <c r="HN200" s="160"/>
      <c r="HO200" s="160"/>
      <c r="HP200" s="160"/>
      <c r="HQ200" s="160"/>
      <c r="HR200" s="160"/>
      <c r="HS200" s="160"/>
      <c r="HT200" s="160"/>
      <c r="HU200" s="160"/>
      <c r="HV200" s="160"/>
      <c r="HW200" s="160"/>
      <c r="HX200" s="160"/>
      <c r="HY200" s="160"/>
      <c r="HZ200" s="160"/>
      <c r="IA200" s="160"/>
      <c r="IB200" s="160"/>
      <c r="IC200" s="160"/>
      <c r="ID200" s="160"/>
      <c r="IE200" s="160"/>
      <c r="IF200" s="160"/>
      <c r="IG200" s="160"/>
      <c r="IH200"/>
      <c r="II200"/>
      <c r="IJ200"/>
      <c r="IK200"/>
    </row>
    <row r="201" spans="1:245" s="157" customFormat="1" ht="13.5" customHeight="1">
      <c r="A201" s="138">
        <v>2080801</v>
      </c>
      <c r="B201" s="179" t="s">
        <v>185</v>
      </c>
      <c r="C201" s="174">
        <f>VLOOKUP(A201,'[8]一般公共预算'!$A$6:$C$369,3,FALSE)</f>
        <v>1414.22</v>
      </c>
      <c r="D201" s="174">
        <v>1334.33</v>
      </c>
      <c r="E201" s="174">
        <f t="shared" si="3"/>
        <v>105.99</v>
      </c>
      <c r="GH201" s="160"/>
      <c r="GI201" s="160"/>
      <c r="GJ201" s="160"/>
      <c r="GK201" s="160"/>
      <c r="GL201" s="160"/>
      <c r="GM201" s="160"/>
      <c r="GN201" s="160"/>
      <c r="GO201" s="160"/>
      <c r="GP201" s="160"/>
      <c r="GQ201" s="160"/>
      <c r="GR201" s="160"/>
      <c r="GS201" s="160"/>
      <c r="GT201" s="160"/>
      <c r="GU201" s="160"/>
      <c r="GV201" s="160"/>
      <c r="GW201" s="160"/>
      <c r="GX201" s="160"/>
      <c r="GY201" s="160"/>
      <c r="GZ201" s="160"/>
      <c r="HA201" s="160"/>
      <c r="HB201" s="160"/>
      <c r="HC201" s="160"/>
      <c r="HD201" s="160"/>
      <c r="HE201" s="160"/>
      <c r="HF201" s="160"/>
      <c r="HG201" s="160"/>
      <c r="HH201" s="160"/>
      <c r="HI201" s="160"/>
      <c r="HJ201" s="160"/>
      <c r="HK201" s="160"/>
      <c r="HL201" s="160"/>
      <c r="HM201" s="160"/>
      <c r="HN201" s="160"/>
      <c r="HO201" s="160"/>
      <c r="HP201" s="160"/>
      <c r="HQ201" s="160"/>
      <c r="HR201" s="160"/>
      <c r="HS201" s="160"/>
      <c r="HT201" s="160"/>
      <c r="HU201" s="160"/>
      <c r="HV201" s="160"/>
      <c r="HW201" s="160"/>
      <c r="HX201" s="160"/>
      <c r="HY201" s="160"/>
      <c r="HZ201" s="160"/>
      <c r="IA201" s="160"/>
      <c r="IB201" s="160"/>
      <c r="IC201" s="160"/>
      <c r="ID201" s="160"/>
      <c r="IE201" s="160"/>
      <c r="IF201" s="160"/>
      <c r="IG201" s="160"/>
      <c r="IH201"/>
      <c r="II201"/>
      <c r="IJ201"/>
      <c r="IK201"/>
    </row>
    <row r="202" spans="1:5" s="158" customFormat="1" ht="13.5" customHeight="1">
      <c r="A202" s="138">
        <v>2080802</v>
      </c>
      <c r="B202" s="179" t="s">
        <v>186</v>
      </c>
      <c r="C202" s="174">
        <f>VLOOKUP(A202,'[8]一般公共预算'!$A$6:$C$369,3,FALSE)</f>
        <v>1412.56</v>
      </c>
      <c r="D202" s="174">
        <v>569.57</v>
      </c>
      <c r="E202" s="174">
        <f t="shared" si="3"/>
        <v>248</v>
      </c>
    </row>
    <row r="203" spans="1:245" s="157" customFormat="1" ht="13.5" customHeight="1">
      <c r="A203" s="138">
        <v>2080805</v>
      </c>
      <c r="B203" s="179" t="s">
        <v>187</v>
      </c>
      <c r="C203" s="174">
        <f>VLOOKUP(A203,'[8]一般公共预算'!$A$6:$C$369,3,FALSE)</f>
        <v>988.72</v>
      </c>
      <c r="D203" s="174">
        <v>921.01</v>
      </c>
      <c r="E203" s="174">
        <f t="shared" si="3"/>
        <v>107.35</v>
      </c>
      <c r="GH203" s="160"/>
      <c r="GI203" s="160"/>
      <c r="GJ203" s="160"/>
      <c r="GK203" s="160"/>
      <c r="GL203" s="160"/>
      <c r="GM203" s="160"/>
      <c r="GN203" s="160"/>
      <c r="GO203" s="160"/>
      <c r="GP203" s="160"/>
      <c r="GQ203" s="160"/>
      <c r="GR203" s="160"/>
      <c r="GS203" s="160"/>
      <c r="GT203" s="160"/>
      <c r="GU203" s="160"/>
      <c r="GV203" s="160"/>
      <c r="GW203" s="160"/>
      <c r="GX203" s="160"/>
      <c r="GY203" s="160"/>
      <c r="GZ203" s="160"/>
      <c r="HA203" s="160"/>
      <c r="HB203" s="160"/>
      <c r="HC203" s="160"/>
      <c r="HD203" s="160"/>
      <c r="HE203" s="160"/>
      <c r="HF203" s="160"/>
      <c r="HG203" s="160"/>
      <c r="HH203" s="160"/>
      <c r="HI203" s="160"/>
      <c r="HJ203" s="160"/>
      <c r="HK203" s="160"/>
      <c r="HL203" s="160"/>
      <c r="HM203" s="160"/>
      <c r="HN203" s="160"/>
      <c r="HO203" s="160"/>
      <c r="HP203" s="160"/>
      <c r="HQ203" s="160"/>
      <c r="HR203" s="160"/>
      <c r="HS203" s="160"/>
      <c r="HT203" s="160"/>
      <c r="HU203" s="160"/>
      <c r="HV203" s="160"/>
      <c r="HW203" s="160"/>
      <c r="HX203" s="160"/>
      <c r="HY203" s="160"/>
      <c r="HZ203" s="160"/>
      <c r="IA203" s="160"/>
      <c r="IB203" s="160"/>
      <c r="IC203" s="160"/>
      <c r="ID203" s="160"/>
      <c r="IE203" s="160"/>
      <c r="IF203" s="160"/>
      <c r="IG203" s="160"/>
      <c r="IH203"/>
      <c r="II203"/>
      <c r="IJ203"/>
      <c r="IK203"/>
    </row>
    <row r="204" spans="1:245" s="157" customFormat="1" ht="13.5" customHeight="1">
      <c r="A204" s="138">
        <v>2080899</v>
      </c>
      <c r="B204" s="179" t="s">
        <v>188</v>
      </c>
      <c r="C204" s="174">
        <f>VLOOKUP(A204,'[8]一般公共预算'!$A$6:$C$369,3,FALSE)</f>
        <v>136.25</v>
      </c>
      <c r="D204" s="174">
        <v>80.5</v>
      </c>
      <c r="E204" s="174">
        <f t="shared" si="3"/>
        <v>169.25</v>
      </c>
      <c r="GH204" s="160"/>
      <c r="GI204" s="160"/>
      <c r="GJ204" s="160"/>
      <c r="GK204" s="160"/>
      <c r="GL204" s="160"/>
      <c r="GM204" s="160"/>
      <c r="GN204" s="160"/>
      <c r="GO204" s="160"/>
      <c r="GP204" s="160"/>
      <c r="GQ204" s="160"/>
      <c r="GR204" s="160"/>
      <c r="GS204" s="160"/>
      <c r="GT204" s="160"/>
      <c r="GU204" s="160"/>
      <c r="GV204" s="160"/>
      <c r="GW204" s="160"/>
      <c r="GX204" s="160"/>
      <c r="GY204" s="160"/>
      <c r="GZ204" s="160"/>
      <c r="HA204" s="160"/>
      <c r="HB204" s="160"/>
      <c r="HC204" s="160"/>
      <c r="HD204" s="160"/>
      <c r="HE204" s="160"/>
      <c r="HF204" s="160"/>
      <c r="HG204" s="160"/>
      <c r="HH204" s="160"/>
      <c r="HI204" s="160"/>
      <c r="HJ204" s="160"/>
      <c r="HK204" s="160"/>
      <c r="HL204" s="160"/>
      <c r="HM204" s="160"/>
      <c r="HN204" s="160"/>
      <c r="HO204" s="160"/>
      <c r="HP204" s="160"/>
      <c r="HQ204" s="160"/>
      <c r="HR204" s="160"/>
      <c r="HS204" s="160"/>
      <c r="HT204" s="160"/>
      <c r="HU204" s="160"/>
      <c r="HV204" s="160"/>
      <c r="HW204" s="160"/>
      <c r="HX204" s="160"/>
      <c r="HY204" s="160"/>
      <c r="HZ204" s="160"/>
      <c r="IA204" s="160"/>
      <c r="IB204" s="160"/>
      <c r="IC204" s="160"/>
      <c r="ID204" s="160"/>
      <c r="IE204" s="160"/>
      <c r="IF204" s="160"/>
      <c r="IG204" s="160"/>
      <c r="IH204"/>
      <c r="II204"/>
      <c r="IJ204"/>
      <c r="IK204"/>
    </row>
    <row r="205" spans="1:245" s="157" customFormat="1" ht="13.5" customHeight="1">
      <c r="A205" s="138">
        <v>20809</v>
      </c>
      <c r="B205" s="179" t="s">
        <v>189</v>
      </c>
      <c r="C205" s="174">
        <f>VLOOKUP(A205,'[8]一般公共预算'!$A$6:$C$369,3,FALSE)</f>
        <v>2053.35</v>
      </c>
      <c r="D205" s="174">
        <v>1340.92</v>
      </c>
      <c r="E205" s="174">
        <f t="shared" si="3"/>
        <v>153.13</v>
      </c>
      <c r="GH205" s="160"/>
      <c r="GI205" s="160"/>
      <c r="GJ205" s="160"/>
      <c r="GK205" s="160"/>
      <c r="GL205" s="160"/>
      <c r="GM205" s="160"/>
      <c r="GN205" s="160"/>
      <c r="GO205" s="160"/>
      <c r="GP205" s="160"/>
      <c r="GQ205" s="160"/>
      <c r="GR205" s="160"/>
      <c r="GS205" s="160"/>
      <c r="GT205" s="160"/>
      <c r="GU205" s="160"/>
      <c r="GV205" s="160"/>
      <c r="GW205" s="160"/>
      <c r="GX205" s="160"/>
      <c r="GY205" s="160"/>
      <c r="GZ205" s="160"/>
      <c r="HA205" s="160"/>
      <c r="HB205" s="160"/>
      <c r="HC205" s="160"/>
      <c r="HD205" s="160"/>
      <c r="HE205" s="160"/>
      <c r="HF205" s="160"/>
      <c r="HG205" s="160"/>
      <c r="HH205" s="160"/>
      <c r="HI205" s="160"/>
      <c r="HJ205" s="160"/>
      <c r="HK205" s="160"/>
      <c r="HL205" s="160"/>
      <c r="HM205" s="160"/>
      <c r="HN205" s="160"/>
      <c r="HO205" s="160"/>
      <c r="HP205" s="160"/>
      <c r="HQ205" s="160"/>
      <c r="HR205" s="160"/>
      <c r="HS205" s="160"/>
      <c r="HT205" s="160"/>
      <c r="HU205" s="160"/>
      <c r="HV205" s="160"/>
      <c r="HW205" s="160"/>
      <c r="HX205" s="160"/>
      <c r="HY205" s="160"/>
      <c r="HZ205" s="160"/>
      <c r="IA205" s="160"/>
      <c r="IB205" s="160"/>
      <c r="IC205" s="160"/>
      <c r="ID205" s="160"/>
      <c r="IE205" s="160"/>
      <c r="IF205" s="160"/>
      <c r="IG205" s="160"/>
      <c r="IH205"/>
      <c r="II205"/>
      <c r="IJ205"/>
      <c r="IK205"/>
    </row>
    <row r="206" spans="1:245" s="157" customFormat="1" ht="13.5" customHeight="1">
      <c r="A206" s="138">
        <v>2080901</v>
      </c>
      <c r="B206" s="179" t="s">
        <v>190</v>
      </c>
      <c r="C206" s="174">
        <f>VLOOKUP(A206,'[8]一般公共预算'!$A$6:$C$369,3,FALSE)</f>
        <v>1102</v>
      </c>
      <c r="D206" s="174">
        <v>914.58</v>
      </c>
      <c r="E206" s="174">
        <f t="shared" si="3"/>
        <v>120.49</v>
      </c>
      <c r="GH206" s="160"/>
      <c r="GI206" s="160"/>
      <c r="GJ206" s="160"/>
      <c r="GK206" s="160"/>
      <c r="GL206" s="160"/>
      <c r="GM206" s="160"/>
      <c r="GN206" s="160"/>
      <c r="GO206" s="160"/>
      <c r="GP206" s="160"/>
      <c r="GQ206" s="160"/>
      <c r="GR206" s="160"/>
      <c r="GS206" s="160"/>
      <c r="GT206" s="160"/>
      <c r="GU206" s="160"/>
      <c r="GV206" s="160"/>
      <c r="GW206" s="160"/>
      <c r="GX206" s="160"/>
      <c r="GY206" s="160"/>
      <c r="GZ206" s="160"/>
      <c r="HA206" s="160"/>
      <c r="HB206" s="160"/>
      <c r="HC206" s="160"/>
      <c r="HD206" s="160"/>
      <c r="HE206" s="160"/>
      <c r="HF206" s="160"/>
      <c r="HG206" s="160"/>
      <c r="HH206" s="160"/>
      <c r="HI206" s="160"/>
      <c r="HJ206" s="160"/>
      <c r="HK206" s="160"/>
      <c r="HL206" s="160"/>
      <c r="HM206" s="160"/>
      <c r="HN206" s="160"/>
      <c r="HO206" s="160"/>
      <c r="HP206" s="160"/>
      <c r="HQ206" s="160"/>
      <c r="HR206" s="160"/>
      <c r="HS206" s="160"/>
      <c r="HT206" s="160"/>
      <c r="HU206" s="160"/>
      <c r="HV206" s="160"/>
      <c r="HW206" s="160"/>
      <c r="HX206" s="160"/>
      <c r="HY206" s="160"/>
      <c r="HZ206" s="160"/>
      <c r="IA206" s="160"/>
      <c r="IB206" s="160"/>
      <c r="IC206" s="160"/>
      <c r="ID206" s="160"/>
      <c r="IE206" s="160"/>
      <c r="IF206" s="160"/>
      <c r="IG206" s="160"/>
      <c r="IH206"/>
      <c r="II206"/>
      <c r="IJ206"/>
      <c r="IK206"/>
    </row>
    <row r="207" spans="1:245" s="157" customFormat="1" ht="13.5" customHeight="1">
      <c r="A207" s="138">
        <v>2080902</v>
      </c>
      <c r="B207" s="179" t="s">
        <v>191</v>
      </c>
      <c r="C207" s="174">
        <f>VLOOKUP(A207,'[8]一般公共预算'!$A$6:$C$369,3,FALSE)</f>
        <v>713.21</v>
      </c>
      <c r="D207" s="174">
        <v>349.65</v>
      </c>
      <c r="E207" s="174">
        <f t="shared" si="3"/>
        <v>203.98</v>
      </c>
      <c r="GH207" s="160"/>
      <c r="GI207" s="160"/>
      <c r="GJ207" s="160"/>
      <c r="GK207" s="160"/>
      <c r="GL207" s="160"/>
      <c r="GM207" s="160"/>
      <c r="GN207" s="160"/>
      <c r="GO207" s="160"/>
      <c r="GP207" s="160"/>
      <c r="GQ207" s="160"/>
      <c r="GR207" s="160"/>
      <c r="GS207" s="160"/>
      <c r="GT207" s="160"/>
      <c r="GU207" s="160"/>
      <c r="GV207" s="160"/>
      <c r="GW207" s="160"/>
      <c r="GX207" s="160"/>
      <c r="GY207" s="160"/>
      <c r="GZ207" s="160"/>
      <c r="HA207" s="160"/>
      <c r="HB207" s="160"/>
      <c r="HC207" s="160"/>
      <c r="HD207" s="160"/>
      <c r="HE207" s="160"/>
      <c r="HF207" s="160"/>
      <c r="HG207" s="160"/>
      <c r="HH207" s="160"/>
      <c r="HI207" s="160"/>
      <c r="HJ207" s="160"/>
      <c r="HK207" s="160"/>
      <c r="HL207" s="160"/>
      <c r="HM207" s="160"/>
      <c r="HN207" s="160"/>
      <c r="HO207" s="160"/>
      <c r="HP207" s="160"/>
      <c r="HQ207" s="160"/>
      <c r="HR207" s="160"/>
      <c r="HS207" s="160"/>
      <c r="HT207" s="160"/>
      <c r="HU207" s="160"/>
      <c r="HV207" s="160"/>
      <c r="HW207" s="160"/>
      <c r="HX207" s="160"/>
      <c r="HY207" s="160"/>
      <c r="HZ207" s="160"/>
      <c r="IA207" s="160"/>
      <c r="IB207" s="160"/>
      <c r="IC207" s="160"/>
      <c r="ID207" s="160"/>
      <c r="IE207" s="160"/>
      <c r="IF207" s="160"/>
      <c r="IG207" s="160"/>
      <c r="IH207"/>
      <c r="II207"/>
      <c r="IJ207"/>
      <c r="IK207"/>
    </row>
    <row r="208" spans="1:5" s="158" customFormat="1" ht="13.5" customHeight="1">
      <c r="A208" s="138">
        <v>2080904</v>
      </c>
      <c r="B208" s="179" t="s">
        <v>192</v>
      </c>
      <c r="C208" s="174">
        <f>VLOOKUP(A208,'[8]一般公共预算'!$A$6:$C$369,3,FALSE)</f>
        <v>238.14</v>
      </c>
      <c r="D208" s="174">
        <v>76.69</v>
      </c>
      <c r="E208" s="174">
        <f t="shared" si="3"/>
        <v>310.52</v>
      </c>
    </row>
    <row r="209" spans="1:245" s="157" customFormat="1" ht="13.5" customHeight="1">
      <c r="A209" s="138">
        <v>20810</v>
      </c>
      <c r="B209" s="179" t="s">
        <v>193</v>
      </c>
      <c r="C209" s="174">
        <f>VLOOKUP(A209,'[8]一般公共预算'!$A$6:$C$369,3,FALSE)</f>
        <v>3979.69</v>
      </c>
      <c r="D209" s="174">
        <v>3562.54</v>
      </c>
      <c r="E209" s="174">
        <f t="shared" si="3"/>
        <v>111.71</v>
      </c>
      <c r="GH209" s="160"/>
      <c r="GI209" s="160"/>
      <c r="GJ209" s="160"/>
      <c r="GK209" s="160"/>
      <c r="GL209" s="160"/>
      <c r="GM209" s="160"/>
      <c r="GN209" s="160"/>
      <c r="GO209" s="160"/>
      <c r="GP209" s="160"/>
      <c r="GQ209" s="160"/>
      <c r="GR209" s="160"/>
      <c r="GS209" s="160"/>
      <c r="GT209" s="160"/>
      <c r="GU209" s="160"/>
      <c r="GV209" s="160"/>
      <c r="GW209" s="160"/>
      <c r="GX209" s="160"/>
      <c r="GY209" s="160"/>
      <c r="GZ209" s="160"/>
      <c r="HA209" s="160"/>
      <c r="HB209" s="160"/>
      <c r="HC209" s="160"/>
      <c r="HD209" s="160"/>
      <c r="HE209" s="160"/>
      <c r="HF209" s="160"/>
      <c r="HG209" s="160"/>
      <c r="HH209" s="160"/>
      <c r="HI209" s="160"/>
      <c r="HJ209" s="160"/>
      <c r="HK209" s="160"/>
      <c r="HL209" s="160"/>
      <c r="HM209" s="160"/>
      <c r="HN209" s="160"/>
      <c r="HO209" s="160"/>
      <c r="HP209" s="160"/>
      <c r="HQ209" s="160"/>
      <c r="HR209" s="160"/>
      <c r="HS209" s="160"/>
      <c r="HT209" s="160"/>
      <c r="HU209" s="160"/>
      <c r="HV209" s="160"/>
      <c r="HW209" s="160"/>
      <c r="HX209" s="160"/>
      <c r="HY209" s="160"/>
      <c r="HZ209" s="160"/>
      <c r="IA209" s="160"/>
      <c r="IB209" s="160"/>
      <c r="IC209" s="160"/>
      <c r="ID209" s="160"/>
      <c r="IE209" s="160"/>
      <c r="IF209" s="160"/>
      <c r="IG209" s="160"/>
      <c r="IH209"/>
      <c r="II209"/>
      <c r="IJ209"/>
      <c r="IK209"/>
    </row>
    <row r="210" spans="1:5" s="158" customFormat="1" ht="13.5" customHeight="1">
      <c r="A210" s="138">
        <v>2081001</v>
      </c>
      <c r="B210" s="179" t="s">
        <v>727</v>
      </c>
      <c r="C210" s="174">
        <f>VLOOKUP(A210,'[8]一般公共预算'!$A$6:$C$369,3,FALSE)</f>
        <v>303</v>
      </c>
      <c r="D210" s="174"/>
      <c r="E210" s="174">
        <f t="shared" si="3"/>
      </c>
    </row>
    <row r="211" spans="1:245" s="157" customFormat="1" ht="13.5" customHeight="1">
      <c r="A211" s="138">
        <v>2081002</v>
      </c>
      <c r="B211" s="179" t="s">
        <v>194</v>
      </c>
      <c r="C211" s="174">
        <f>VLOOKUP(A211,'[8]一般公共预算'!$A$6:$C$369,3,FALSE)</f>
        <v>3053.3</v>
      </c>
      <c r="D211" s="174">
        <v>3218.98</v>
      </c>
      <c r="E211" s="174">
        <f t="shared" si="3"/>
        <v>94.85</v>
      </c>
      <c r="GH211" s="160"/>
      <c r="GI211" s="160"/>
      <c r="GJ211" s="160"/>
      <c r="GK211" s="160"/>
      <c r="GL211" s="160"/>
      <c r="GM211" s="160"/>
      <c r="GN211" s="160"/>
      <c r="GO211" s="160"/>
      <c r="GP211" s="160"/>
      <c r="GQ211" s="160"/>
      <c r="GR211" s="160"/>
      <c r="GS211" s="160"/>
      <c r="GT211" s="160"/>
      <c r="GU211" s="160"/>
      <c r="GV211" s="160"/>
      <c r="GW211" s="160"/>
      <c r="GX211" s="160"/>
      <c r="GY211" s="160"/>
      <c r="GZ211" s="160"/>
      <c r="HA211" s="160"/>
      <c r="HB211" s="160"/>
      <c r="HC211" s="160"/>
      <c r="HD211" s="160"/>
      <c r="HE211" s="160"/>
      <c r="HF211" s="160"/>
      <c r="HG211" s="160"/>
      <c r="HH211" s="160"/>
      <c r="HI211" s="160"/>
      <c r="HJ211" s="160"/>
      <c r="HK211" s="160"/>
      <c r="HL211" s="160"/>
      <c r="HM211" s="160"/>
      <c r="HN211" s="160"/>
      <c r="HO211" s="160"/>
      <c r="HP211" s="160"/>
      <c r="HQ211" s="160"/>
      <c r="HR211" s="160"/>
      <c r="HS211" s="160"/>
      <c r="HT211" s="160"/>
      <c r="HU211" s="160"/>
      <c r="HV211" s="160"/>
      <c r="HW211" s="160"/>
      <c r="HX211" s="160"/>
      <c r="HY211" s="160"/>
      <c r="HZ211" s="160"/>
      <c r="IA211" s="160"/>
      <c r="IB211" s="160"/>
      <c r="IC211" s="160"/>
      <c r="ID211" s="160"/>
      <c r="IE211" s="160"/>
      <c r="IF211" s="160"/>
      <c r="IG211" s="160"/>
      <c r="IH211"/>
      <c r="II211"/>
      <c r="IJ211"/>
      <c r="IK211"/>
    </row>
    <row r="212" spans="1:5" s="158" customFormat="1" ht="13.5" customHeight="1">
      <c r="A212" s="138">
        <v>2081004</v>
      </c>
      <c r="B212" s="179" t="s">
        <v>195</v>
      </c>
      <c r="C212" s="174">
        <f>VLOOKUP(A212,'[8]一般公共预算'!$A$6:$C$369,3,FALSE)</f>
        <v>105</v>
      </c>
      <c r="D212" s="174">
        <v>100.59</v>
      </c>
      <c r="E212" s="174">
        <f t="shared" si="3"/>
        <v>104.38</v>
      </c>
    </row>
    <row r="213" spans="1:245" s="157" customFormat="1" ht="13.5" customHeight="1">
      <c r="A213" s="138">
        <v>2081005</v>
      </c>
      <c r="B213" s="179" t="s">
        <v>196</v>
      </c>
      <c r="C213" s="174">
        <f>VLOOKUP(A213,'[8]一般公共预算'!$A$6:$C$369,3,FALSE)</f>
        <v>130.31</v>
      </c>
      <c r="D213" s="174">
        <v>99.83</v>
      </c>
      <c r="E213" s="174">
        <f t="shared" si="3"/>
        <v>130.53</v>
      </c>
      <c r="GH213" s="160"/>
      <c r="GI213" s="160"/>
      <c r="GJ213" s="160"/>
      <c r="GK213" s="160"/>
      <c r="GL213" s="160"/>
      <c r="GM213" s="160"/>
      <c r="GN213" s="160"/>
      <c r="GO213" s="160"/>
      <c r="GP213" s="160"/>
      <c r="GQ213" s="160"/>
      <c r="GR213" s="160"/>
      <c r="GS213" s="160"/>
      <c r="GT213" s="160"/>
      <c r="GU213" s="160"/>
      <c r="GV213" s="160"/>
      <c r="GW213" s="160"/>
      <c r="GX213" s="160"/>
      <c r="GY213" s="160"/>
      <c r="GZ213" s="160"/>
      <c r="HA213" s="160"/>
      <c r="HB213" s="160"/>
      <c r="HC213" s="160"/>
      <c r="HD213" s="160"/>
      <c r="HE213" s="160"/>
      <c r="HF213" s="160"/>
      <c r="HG213" s="160"/>
      <c r="HH213" s="160"/>
      <c r="HI213" s="160"/>
      <c r="HJ213" s="160"/>
      <c r="HK213" s="160"/>
      <c r="HL213" s="160"/>
      <c r="HM213" s="160"/>
      <c r="HN213" s="160"/>
      <c r="HO213" s="160"/>
      <c r="HP213" s="160"/>
      <c r="HQ213" s="160"/>
      <c r="HR213" s="160"/>
      <c r="HS213" s="160"/>
      <c r="HT213" s="160"/>
      <c r="HU213" s="160"/>
      <c r="HV213" s="160"/>
      <c r="HW213" s="160"/>
      <c r="HX213" s="160"/>
      <c r="HY213" s="160"/>
      <c r="HZ213" s="160"/>
      <c r="IA213" s="160"/>
      <c r="IB213" s="160"/>
      <c r="IC213" s="160"/>
      <c r="ID213" s="160"/>
      <c r="IE213" s="160"/>
      <c r="IF213" s="160"/>
      <c r="IG213" s="160"/>
      <c r="IH213"/>
      <c r="II213"/>
      <c r="IJ213"/>
      <c r="IK213"/>
    </row>
    <row r="214" spans="1:245" s="157" customFormat="1" ht="13.5" customHeight="1">
      <c r="A214" s="138">
        <v>2081006</v>
      </c>
      <c r="B214" s="179" t="s">
        <v>197</v>
      </c>
      <c r="C214" s="174">
        <f>VLOOKUP(A214,'[8]一般公共预算'!$A$6:$C$369,3,FALSE)</f>
        <v>388.08</v>
      </c>
      <c r="D214" s="174">
        <v>143.15</v>
      </c>
      <c r="E214" s="174">
        <f t="shared" si="3"/>
        <v>271.1</v>
      </c>
      <c r="GH214" s="160"/>
      <c r="GI214" s="160"/>
      <c r="GJ214" s="160"/>
      <c r="GK214" s="160"/>
      <c r="GL214" s="160"/>
      <c r="GM214" s="160"/>
      <c r="GN214" s="160"/>
      <c r="GO214" s="160"/>
      <c r="GP214" s="160"/>
      <c r="GQ214" s="160"/>
      <c r="GR214" s="160"/>
      <c r="GS214" s="160"/>
      <c r="GT214" s="160"/>
      <c r="GU214" s="160"/>
      <c r="GV214" s="160"/>
      <c r="GW214" s="160"/>
      <c r="GX214" s="160"/>
      <c r="GY214" s="160"/>
      <c r="GZ214" s="160"/>
      <c r="HA214" s="160"/>
      <c r="HB214" s="160"/>
      <c r="HC214" s="160"/>
      <c r="HD214" s="160"/>
      <c r="HE214" s="160"/>
      <c r="HF214" s="160"/>
      <c r="HG214" s="160"/>
      <c r="HH214" s="160"/>
      <c r="HI214" s="160"/>
      <c r="HJ214" s="160"/>
      <c r="HK214" s="160"/>
      <c r="HL214" s="160"/>
      <c r="HM214" s="160"/>
      <c r="HN214" s="160"/>
      <c r="HO214" s="160"/>
      <c r="HP214" s="160"/>
      <c r="HQ214" s="160"/>
      <c r="HR214" s="160"/>
      <c r="HS214" s="160"/>
      <c r="HT214" s="160"/>
      <c r="HU214" s="160"/>
      <c r="HV214" s="160"/>
      <c r="HW214" s="160"/>
      <c r="HX214" s="160"/>
      <c r="HY214" s="160"/>
      <c r="HZ214" s="160"/>
      <c r="IA214" s="160"/>
      <c r="IB214" s="160"/>
      <c r="IC214" s="160"/>
      <c r="ID214" s="160"/>
      <c r="IE214" s="160"/>
      <c r="IF214" s="160"/>
      <c r="IG214" s="160"/>
      <c r="IH214"/>
      <c r="II214"/>
      <c r="IJ214"/>
      <c r="IK214"/>
    </row>
    <row r="215" spans="1:245" s="157" customFormat="1" ht="13.5" customHeight="1">
      <c r="A215" s="138">
        <v>20811</v>
      </c>
      <c r="B215" s="179" t="s">
        <v>198</v>
      </c>
      <c r="C215" s="174">
        <f>VLOOKUP(A215,'[8]一般公共预算'!$A$6:$C$369,3,FALSE)</f>
        <v>7518.89</v>
      </c>
      <c r="D215" s="174">
        <v>7087.06</v>
      </c>
      <c r="E215" s="174">
        <f t="shared" si="3"/>
        <v>106.09</v>
      </c>
      <c r="GH215" s="160"/>
      <c r="GI215" s="160"/>
      <c r="GJ215" s="160"/>
      <c r="GK215" s="160"/>
      <c r="GL215" s="160"/>
      <c r="GM215" s="160"/>
      <c r="GN215" s="160"/>
      <c r="GO215" s="160"/>
      <c r="GP215" s="160"/>
      <c r="GQ215" s="160"/>
      <c r="GR215" s="160"/>
      <c r="GS215" s="160"/>
      <c r="GT215" s="160"/>
      <c r="GU215" s="160"/>
      <c r="GV215" s="160"/>
      <c r="GW215" s="160"/>
      <c r="GX215" s="160"/>
      <c r="GY215" s="160"/>
      <c r="GZ215" s="160"/>
      <c r="HA215" s="160"/>
      <c r="HB215" s="160"/>
      <c r="HC215" s="160"/>
      <c r="HD215" s="160"/>
      <c r="HE215" s="160"/>
      <c r="HF215" s="160"/>
      <c r="HG215" s="160"/>
      <c r="HH215" s="160"/>
      <c r="HI215" s="160"/>
      <c r="HJ215" s="160"/>
      <c r="HK215" s="160"/>
      <c r="HL215" s="160"/>
      <c r="HM215" s="160"/>
      <c r="HN215" s="160"/>
      <c r="HO215" s="160"/>
      <c r="HP215" s="160"/>
      <c r="HQ215" s="160"/>
      <c r="HR215" s="160"/>
      <c r="HS215" s="160"/>
      <c r="HT215" s="160"/>
      <c r="HU215" s="160"/>
      <c r="HV215" s="160"/>
      <c r="HW215" s="160"/>
      <c r="HX215" s="160"/>
      <c r="HY215" s="160"/>
      <c r="HZ215" s="160"/>
      <c r="IA215" s="160"/>
      <c r="IB215" s="160"/>
      <c r="IC215" s="160"/>
      <c r="ID215" s="160"/>
      <c r="IE215" s="160"/>
      <c r="IF215" s="160"/>
      <c r="IG215" s="160"/>
      <c r="IH215"/>
      <c r="II215"/>
      <c r="IJ215"/>
      <c r="IK215"/>
    </row>
    <row r="216" spans="1:245" s="157" customFormat="1" ht="13.5" customHeight="1">
      <c r="A216" s="138">
        <v>2081101</v>
      </c>
      <c r="B216" s="179" t="s">
        <v>39</v>
      </c>
      <c r="C216" s="174">
        <f>VLOOKUP(A216,'[8]一般公共预算'!$A$6:$C$369,3,FALSE)</f>
        <v>394.82</v>
      </c>
      <c r="D216" s="174">
        <v>443.95</v>
      </c>
      <c r="E216" s="174">
        <f t="shared" si="3"/>
        <v>88.93</v>
      </c>
      <c r="GH216" s="160"/>
      <c r="GI216" s="160"/>
      <c r="GJ216" s="160"/>
      <c r="GK216" s="160"/>
      <c r="GL216" s="160"/>
      <c r="GM216" s="160"/>
      <c r="GN216" s="160"/>
      <c r="GO216" s="160"/>
      <c r="GP216" s="160"/>
      <c r="GQ216" s="160"/>
      <c r="GR216" s="160"/>
      <c r="GS216" s="160"/>
      <c r="GT216" s="160"/>
      <c r="GU216" s="160"/>
      <c r="GV216" s="160"/>
      <c r="GW216" s="160"/>
      <c r="GX216" s="160"/>
      <c r="GY216" s="160"/>
      <c r="GZ216" s="160"/>
      <c r="HA216" s="160"/>
      <c r="HB216" s="160"/>
      <c r="HC216" s="160"/>
      <c r="HD216" s="160"/>
      <c r="HE216" s="160"/>
      <c r="HF216" s="160"/>
      <c r="HG216" s="160"/>
      <c r="HH216" s="160"/>
      <c r="HI216" s="160"/>
      <c r="HJ216" s="160"/>
      <c r="HK216" s="160"/>
      <c r="HL216" s="160"/>
      <c r="HM216" s="160"/>
      <c r="HN216" s="160"/>
      <c r="HO216" s="160"/>
      <c r="HP216" s="160"/>
      <c r="HQ216" s="160"/>
      <c r="HR216" s="160"/>
      <c r="HS216" s="160"/>
      <c r="HT216" s="160"/>
      <c r="HU216" s="160"/>
      <c r="HV216" s="160"/>
      <c r="HW216" s="160"/>
      <c r="HX216" s="160"/>
      <c r="HY216" s="160"/>
      <c r="HZ216" s="160"/>
      <c r="IA216" s="160"/>
      <c r="IB216" s="160"/>
      <c r="IC216" s="160"/>
      <c r="ID216" s="160"/>
      <c r="IE216" s="160"/>
      <c r="IF216" s="160"/>
      <c r="IG216" s="160"/>
      <c r="IH216"/>
      <c r="II216"/>
      <c r="IJ216"/>
      <c r="IK216"/>
    </row>
    <row r="217" spans="1:245" s="157" customFormat="1" ht="13.5" customHeight="1">
      <c r="A217" s="138">
        <v>2081104</v>
      </c>
      <c r="B217" s="179" t="s">
        <v>199</v>
      </c>
      <c r="C217" s="174">
        <f>VLOOKUP(A217,'[8]一般公共预算'!$A$6:$C$369,3,FALSE)</f>
        <v>825.56</v>
      </c>
      <c r="D217" s="174">
        <v>743.98</v>
      </c>
      <c r="E217" s="174">
        <f t="shared" si="3"/>
        <v>110.97</v>
      </c>
      <c r="GH217" s="160"/>
      <c r="GI217" s="160"/>
      <c r="GJ217" s="160"/>
      <c r="GK217" s="160"/>
      <c r="GL217" s="160"/>
      <c r="GM217" s="160"/>
      <c r="GN217" s="160"/>
      <c r="GO217" s="160"/>
      <c r="GP217" s="160"/>
      <c r="GQ217" s="160"/>
      <c r="GR217" s="160"/>
      <c r="GS217" s="160"/>
      <c r="GT217" s="160"/>
      <c r="GU217" s="160"/>
      <c r="GV217" s="160"/>
      <c r="GW217" s="160"/>
      <c r="GX217" s="160"/>
      <c r="GY217" s="160"/>
      <c r="GZ217" s="160"/>
      <c r="HA217" s="160"/>
      <c r="HB217" s="160"/>
      <c r="HC217" s="160"/>
      <c r="HD217" s="160"/>
      <c r="HE217" s="160"/>
      <c r="HF217" s="160"/>
      <c r="HG217" s="160"/>
      <c r="HH217" s="160"/>
      <c r="HI217" s="160"/>
      <c r="HJ217" s="160"/>
      <c r="HK217" s="160"/>
      <c r="HL217" s="160"/>
      <c r="HM217" s="160"/>
      <c r="HN217" s="160"/>
      <c r="HO217" s="160"/>
      <c r="HP217" s="160"/>
      <c r="HQ217" s="160"/>
      <c r="HR217" s="160"/>
      <c r="HS217" s="160"/>
      <c r="HT217" s="160"/>
      <c r="HU217" s="160"/>
      <c r="HV217" s="160"/>
      <c r="HW217" s="160"/>
      <c r="HX217" s="160"/>
      <c r="HY217" s="160"/>
      <c r="HZ217" s="160"/>
      <c r="IA217" s="160"/>
      <c r="IB217" s="160"/>
      <c r="IC217" s="160"/>
      <c r="ID217" s="160"/>
      <c r="IE217" s="160"/>
      <c r="IF217" s="160"/>
      <c r="IG217" s="160"/>
      <c r="IH217"/>
      <c r="II217"/>
      <c r="IJ217"/>
      <c r="IK217"/>
    </row>
    <row r="218" spans="1:245" s="157" customFormat="1" ht="13.5" customHeight="1">
      <c r="A218" s="138">
        <v>2081105</v>
      </c>
      <c r="B218" s="179" t="s">
        <v>735</v>
      </c>
      <c r="C218" s="174">
        <f>VLOOKUP(A218,'[8]一般公共预算'!$A$6:$C$369,3,FALSE)</f>
        <v>483.43</v>
      </c>
      <c r="D218" s="174">
        <v>475.05</v>
      </c>
      <c r="E218" s="174">
        <f t="shared" si="3"/>
        <v>101.76</v>
      </c>
      <c r="GH218" s="160"/>
      <c r="GI218" s="160"/>
      <c r="GJ218" s="160"/>
      <c r="GK218" s="160"/>
      <c r="GL218" s="160"/>
      <c r="GM218" s="160"/>
      <c r="GN218" s="160"/>
      <c r="GO218" s="160"/>
      <c r="GP218" s="160"/>
      <c r="GQ218" s="160"/>
      <c r="GR218" s="160"/>
      <c r="GS218" s="160"/>
      <c r="GT218" s="160"/>
      <c r="GU218" s="160"/>
      <c r="GV218" s="160"/>
      <c r="GW218" s="160"/>
      <c r="GX218" s="160"/>
      <c r="GY218" s="160"/>
      <c r="GZ218" s="160"/>
      <c r="HA218" s="160"/>
      <c r="HB218" s="160"/>
      <c r="HC218" s="160"/>
      <c r="HD218" s="160"/>
      <c r="HE218" s="160"/>
      <c r="HF218" s="160"/>
      <c r="HG218" s="160"/>
      <c r="HH218" s="160"/>
      <c r="HI218" s="160"/>
      <c r="HJ218" s="160"/>
      <c r="HK218" s="160"/>
      <c r="HL218" s="160"/>
      <c r="HM218" s="160"/>
      <c r="HN218" s="160"/>
      <c r="HO218" s="160"/>
      <c r="HP218" s="160"/>
      <c r="HQ218" s="160"/>
      <c r="HR218" s="160"/>
      <c r="HS218" s="160"/>
      <c r="HT218" s="160"/>
      <c r="HU218" s="160"/>
      <c r="HV218" s="160"/>
      <c r="HW218" s="160"/>
      <c r="HX218" s="160"/>
      <c r="HY218" s="160"/>
      <c r="HZ218" s="160"/>
      <c r="IA218" s="160"/>
      <c r="IB218" s="160"/>
      <c r="IC218" s="160"/>
      <c r="ID218" s="160"/>
      <c r="IE218" s="160"/>
      <c r="IF218" s="160"/>
      <c r="IG218" s="160"/>
      <c r="IH218"/>
      <c r="II218"/>
      <c r="IJ218"/>
      <c r="IK218"/>
    </row>
    <row r="219" spans="1:245" s="157" customFormat="1" ht="13.5" customHeight="1">
      <c r="A219" s="138">
        <v>2081106</v>
      </c>
      <c r="B219" s="179" t="s">
        <v>201</v>
      </c>
      <c r="C219" s="174">
        <f>VLOOKUP(A219,'[8]一般公共预算'!$A$6:$C$369,3,FALSE)</f>
        <v>6</v>
      </c>
      <c r="D219" s="174">
        <v>4.23</v>
      </c>
      <c r="E219" s="174">
        <f t="shared" si="3"/>
        <v>141.84</v>
      </c>
      <c r="GH219" s="160"/>
      <c r="GI219" s="160"/>
      <c r="GJ219" s="160"/>
      <c r="GK219" s="160"/>
      <c r="GL219" s="160"/>
      <c r="GM219" s="160"/>
      <c r="GN219" s="160"/>
      <c r="GO219" s="160"/>
      <c r="GP219" s="160"/>
      <c r="GQ219" s="160"/>
      <c r="GR219" s="160"/>
      <c r="GS219" s="160"/>
      <c r="GT219" s="160"/>
      <c r="GU219" s="160"/>
      <c r="GV219" s="160"/>
      <c r="GW219" s="160"/>
      <c r="GX219" s="160"/>
      <c r="GY219" s="160"/>
      <c r="GZ219" s="160"/>
      <c r="HA219" s="160"/>
      <c r="HB219" s="160"/>
      <c r="HC219" s="160"/>
      <c r="HD219" s="160"/>
      <c r="HE219" s="160"/>
      <c r="HF219" s="160"/>
      <c r="HG219" s="160"/>
      <c r="HH219" s="160"/>
      <c r="HI219" s="160"/>
      <c r="HJ219" s="160"/>
      <c r="HK219" s="160"/>
      <c r="HL219" s="160"/>
      <c r="HM219" s="160"/>
      <c r="HN219" s="160"/>
      <c r="HO219" s="160"/>
      <c r="HP219" s="160"/>
      <c r="HQ219" s="160"/>
      <c r="HR219" s="160"/>
      <c r="HS219" s="160"/>
      <c r="HT219" s="160"/>
      <c r="HU219" s="160"/>
      <c r="HV219" s="160"/>
      <c r="HW219" s="160"/>
      <c r="HX219" s="160"/>
      <c r="HY219" s="160"/>
      <c r="HZ219" s="160"/>
      <c r="IA219" s="160"/>
      <c r="IB219" s="160"/>
      <c r="IC219" s="160"/>
      <c r="ID219" s="160"/>
      <c r="IE219" s="160"/>
      <c r="IF219" s="160"/>
      <c r="IG219" s="160"/>
      <c r="IH219"/>
      <c r="II219"/>
      <c r="IJ219"/>
      <c r="IK219"/>
    </row>
    <row r="220" spans="1:245" s="157" customFormat="1" ht="13.5" customHeight="1">
      <c r="A220" s="138">
        <v>2081107</v>
      </c>
      <c r="B220" s="179" t="s">
        <v>202</v>
      </c>
      <c r="C220" s="174">
        <f>VLOOKUP(A220,'[8]一般公共预算'!$A$6:$C$369,3,FALSE)</f>
        <v>1553.6</v>
      </c>
      <c r="D220" s="174">
        <v>1761.69</v>
      </c>
      <c r="E220" s="174">
        <f t="shared" si="3"/>
        <v>88.19</v>
      </c>
      <c r="GH220" s="160"/>
      <c r="GI220" s="160"/>
      <c r="GJ220" s="160"/>
      <c r="GK220" s="160"/>
      <c r="GL220" s="160"/>
      <c r="GM220" s="160"/>
      <c r="GN220" s="160"/>
      <c r="GO220" s="160"/>
      <c r="GP220" s="160"/>
      <c r="GQ220" s="160"/>
      <c r="GR220" s="160"/>
      <c r="GS220" s="160"/>
      <c r="GT220" s="160"/>
      <c r="GU220" s="160"/>
      <c r="GV220" s="160"/>
      <c r="GW220" s="160"/>
      <c r="GX220" s="160"/>
      <c r="GY220" s="160"/>
      <c r="GZ220" s="160"/>
      <c r="HA220" s="160"/>
      <c r="HB220" s="160"/>
      <c r="HC220" s="160"/>
      <c r="HD220" s="160"/>
      <c r="HE220" s="160"/>
      <c r="HF220" s="160"/>
      <c r="HG220" s="160"/>
      <c r="HH220" s="160"/>
      <c r="HI220" s="160"/>
      <c r="HJ220" s="160"/>
      <c r="HK220" s="160"/>
      <c r="HL220" s="160"/>
      <c r="HM220" s="160"/>
      <c r="HN220" s="160"/>
      <c r="HO220" s="160"/>
      <c r="HP220" s="160"/>
      <c r="HQ220" s="160"/>
      <c r="HR220" s="160"/>
      <c r="HS220" s="160"/>
      <c r="HT220" s="160"/>
      <c r="HU220" s="160"/>
      <c r="HV220" s="160"/>
      <c r="HW220" s="160"/>
      <c r="HX220" s="160"/>
      <c r="HY220" s="160"/>
      <c r="HZ220" s="160"/>
      <c r="IA220" s="160"/>
      <c r="IB220" s="160"/>
      <c r="IC220" s="160"/>
      <c r="ID220" s="160"/>
      <c r="IE220" s="160"/>
      <c r="IF220" s="160"/>
      <c r="IG220" s="160"/>
      <c r="IH220"/>
      <c r="II220"/>
      <c r="IJ220"/>
      <c r="IK220"/>
    </row>
    <row r="221" spans="1:245" s="157" customFormat="1" ht="13.5" customHeight="1">
      <c r="A221" s="138">
        <v>2081199</v>
      </c>
      <c r="B221" s="179" t="s">
        <v>203</v>
      </c>
      <c r="C221" s="174">
        <f>VLOOKUP(A221,'[8]一般公共预算'!$A$6:$C$369,3,FALSE)</f>
        <v>4255.48</v>
      </c>
      <c r="D221" s="174">
        <v>3658.17</v>
      </c>
      <c r="E221" s="174">
        <f t="shared" si="3"/>
        <v>116.33</v>
      </c>
      <c r="GH221" s="160"/>
      <c r="GI221" s="160"/>
      <c r="GJ221" s="160"/>
      <c r="GK221" s="160"/>
      <c r="GL221" s="160"/>
      <c r="GM221" s="160"/>
      <c r="GN221" s="160"/>
      <c r="GO221" s="160"/>
      <c r="GP221" s="160"/>
      <c r="GQ221" s="160"/>
      <c r="GR221" s="160"/>
      <c r="GS221" s="160"/>
      <c r="GT221" s="160"/>
      <c r="GU221" s="160"/>
      <c r="GV221" s="160"/>
      <c r="GW221" s="160"/>
      <c r="GX221" s="160"/>
      <c r="GY221" s="160"/>
      <c r="GZ221" s="160"/>
      <c r="HA221" s="160"/>
      <c r="HB221" s="160"/>
      <c r="HC221" s="160"/>
      <c r="HD221" s="160"/>
      <c r="HE221" s="160"/>
      <c r="HF221" s="160"/>
      <c r="HG221" s="160"/>
      <c r="HH221" s="160"/>
      <c r="HI221" s="160"/>
      <c r="HJ221" s="160"/>
      <c r="HK221" s="160"/>
      <c r="HL221" s="160"/>
      <c r="HM221" s="160"/>
      <c r="HN221" s="160"/>
      <c r="HO221" s="160"/>
      <c r="HP221" s="160"/>
      <c r="HQ221" s="160"/>
      <c r="HR221" s="160"/>
      <c r="HS221" s="160"/>
      <c r="HT221" s="160"/>
      <c r="HU221" s="160"/>
      <c r="HV221" s="160"/>
      <c r="HW221" s="160"/>
      <c r="HX221" s="160"/>
      <c r="HY221" s="160"/>
      <c r="HZ221" s="160"/>
      <c r="IA221" s="160"/>
      <c r="IB221" s="160"/>
      <c r="IC221" s="160"/>
      <c r="ID221" s="160"/>
      <c r="IE221" s="160"/>
      <c r="IF221" s="160"/>
      <c r="IG221" s="160"/>
      <c r="IH221"/>
      <c r="II221"/>
      <c r="IJ221"/>
      <c r="IK221"/>
    </row>
    <row r="222" spans="1:245" s="157" customFormat="1" ht="13.5" customHeight="1">
      <c r="A222" s="138">
        <v>20816</v>
      </c>
      <c r="B222" s="179" t="s">
        <v>204</v>
      </c>
      <c r="C222" s="174">
        <f>VLOOKUP(A222,'[8]一般公共预算'!$A$6:$C$369,3,FALSE)</f>
        <v>296.92</v>
      </c>
      <c r="D222" s="174">
        <v>242.6</v>
      </c>
      <c r="E222" s="174">
        <f t="shared" si="3"/>
        <v>122.39</v>
      </c>
      <c r="GH222" s="160"/>
      <c r="GI222" s="160"/>
      <c r="GJ222" s="160"/>
      <c r="GK222" s="160"/>
      <c r="GL222" s="160"/>
      <c r="GM222" s="160"/>
      <c r="GN222" s="160"/>
      <c r="GO222" s="160"/>
      <c r="GP222" s="160"/>
      <c r="GQ222" s="160"/>
      <c r="GR222" s="160"/>
      <c r="GS222" s="160"/>
      <c r="GT222" s="160"/>
      <c r="GU222" s="160"/>
      <c r="GV222" s="160"/>
      <c r="GW222" s="160"/>
      <c r="GX222" s="160"/>
      <c r="GY222" s="160"/>
      <c r="GZ222" s="160"/>
      <c r="HA222" s="160"/>
      <c r="HB222" s="160"/>
      <c r="HC222" s="160"/>
      <c r="HD222" s="160"/>
      <c r="HE222" s="160"/>
      <c r="HF222" s="160"/>
      <c r="HG222" s="160"/>
      <c r="HH222" s="160"/>
      <c r="HI222" s="160"/>
      <c r="HJ222" s="160"/>
      <c r="HK222" s="160"/>
      <c r="HL222" s="160"/>
      <c r="HM222" s="160"/>
      <c r="HN222" s="160"/>
      <c r="HO222" s="160"/>
      <c r="HP222" s="160"/>
      <c r="HQ222" s="160"/>
      <c r="HR222" s="160"/>
      <c r="HS222" s="160"/>
      <c r="HT222" s="160"/>
      <c r="HU222" s="160"/>
      <c r="HV222" s="160"/>
      <c r="HW222" s="160"/>
      <c r="HX222" s="160"/>
      <c r="HY222" s="160"/>
      <c r="HZ222" s="160"/>
      <c r="IA222" s="160"/>
      <c r="IB222" s="160"/>
      <c r="IC222" s="160"/>
      <c r="ID222" s="160"/>
      <c r="IE222" s="160"/>
      <c r="IF222" s="160"/>
      <c r="IG222" s="160"/>
      <c r="IH222"/>
      <c r="II222"/>
      <c r="IJ222"/>
      <c r="IK222"/>
    </row>
    <row r="223" spans="1:245" s="157" customFormat="1" ht="13.5" customHeight="1">
      <c r="A223" s="138">
        <v>2081601</v>
      </c>
      <c r="B223" s="179" t="s">
        <v>39</v>
      </c>
      <c r="C223" s="174">
        <f>VLOOKUP(A223,'[8]一般公共预算'!$A$6:$C$369,3,FALSE)</f>
        <v>158.92</v>
      </c>
      <c r="D223" s="174">
        <v>152.72</v>
      </c>
      <c r="E223" s="174">
        <f t="shared" si="3"/>
        <v>104.06</v>
      </c>
      <c r="GH223" s="160"/>
      <c r="GI223" s="160"/>
      <c r="GJ223" s="160"/>
      <c r="GK223" s="160"/>
      <c r="GL223" s="160"/>
      <c r="GM223" s="160"/>
      <c r="GN223" s="160"/>
      <c r="GO223" s="160"/>
      <c r="GP223" s="160"/>
      <c r="GQ223" s="160"/>
      <c r="GR223" s="160"/>
      <c r="GS223" s="160"/>
      <c r="GT223" s="160"/>
      <c r="GU223" s="160"/>
      <c r="GV223" s="160"/>
      <c r="GW223" s="160"/>
      <c r="GX223" s="160"/>
      <c r="GY223" s="160"/>
      <c r="GZ223" s="160"/>
      <c r="HA223" s="160"/>
      <c r="HB223" s="160"/>
      <c r="HC223" s="160"/>
      <c r="HD223" s="160"/>
      <c r="HE223" s="160"/>
      <c r="HF223" s="160"/>
      <c r="HG223" s="160"/>
      <c r="HH223" s="160"/>
      <c r="HI223" s="160"/>
      <c r="HJ223" s="160"/>
      <c r="HK223" s="160"/>
      <c r="HL223" s="160"/>
      <c r="HM223" s="160"/>
      <c r="HN223" s="160"/>
      <c r="HO223" s="160"/>
      <c r="HP223" s="160"/>
      <c r="HQ223" s="160"/>
      <c r="HR223" s="160"/>
      <c r="HS223" s="160"/>
      <c r="HT223" s="160"/>
      <c r="HU223" s="160"/>
      <c r="HV223" s="160"/>
      <c r="HW223" s="160"/>
      <c r="HX223" s="160"/>
      <c r="HY223" s="160"/>
      <c r="HZ223" s="160"/>
      <c r="IA223" s="160"/>
      <c r="IB223" s="160"/>
      <c r="IC223" s="160"/>
      <c r="ID223" s="160"/>
      <c r="IE223" s="160"/>
      <c r="IF223" s="160"/>
      <c r="IG223" s="160"/>
      <c r="IH223"/>
      <c r="II223"/>
      <c r="IJ223"/>
      <c r="IK223"/>
    </row>
    <row r="224" spans="1:245" s="157" customFormat="1" ht="13.5" customHeight="1">
      <c r="A224" s="138">
        <v>2081602</v>
      </c>
      <c r="B224" s="179" t="s">
        <v>741</v>
      </c>
      <c r="C224" s="174">
        <f>VLOOKUP(A224,'[8]一般公共预算'!$A$6:$C$369,3,FALSE)</f>
        <v>22</v>
      </c>
      <c r="D224" s="174"/>
      <c r="E224" s="174">
        <f t="shared" si="3"/>
      </c>
      <c r="GH224" s="160"/>
      <c r="GI224" s="160"/>
      <c r="GJ224" s="160"/>
      <c r="GK224" s="160"/>
      <c r="GL224" s="160"/>
      <c r="GM224" s="160"/>
      <c r="GN224" s="160"/>
      <c r="GO224" s="160"/>
      <c r="GP224" s="160"/>
      <c r="GQ224" s="160"/>
      <c r="GR224" s="160"/>
      <c r="GS224" s="160"/>
      <c r="GT224" s="160"/>
      <c r="GU224" s="160"/>
      <c r="GV224" s="160"/>
      <c r="GW224" s="160"/>
      <c r="GX224" s="160"/>
      <c r="GY224" s="160"/>
      <c r="GZ224" s="160"/>
      <c r="HA224" s="160"/>
      <c r="HB224" s="160"/>
      <c r="HC224" s="160"/>
      <c r="HD224" s="160"/>
      <c r="HE224" s="160"/>
      <c r="HF224" s="160"/>
      <c r="HG224" s="160"/>
      <c r="HH224" s="160"/>
      <c r="HI224" s="160"/>
      <c r="HJ224" s="160"/>
      <c r="HK224" s="160"/>
      <c r="HL224" s="160"/>
      <c r="HM224" s="160"/>
      <c r="HN224" s="160"/>
      <c r="HO224" s="160"/>
      <c r="HP224" s="160"/>
      <c r="HQ224" s="160"/>
      <c r="HR224" s="160"/>
      <c r="HS224" s="160"/>
      <c r="HT224" s="160"/>
      <c r="HU224" s="160"/>
      <c r="HV224" s="160"/>
      <c r="HW224" s="160"/>
      <c r="HX224" s="160"/>
      <c r="HY224" s="160"/>
      <c r="HZ224" s="160"/>
      <c r="IA224" s="160"/>
      <c r="IB224" s="160"/>
      <c r="IC224" s="160"/>
      <c r="ID224" s="160"/>
      <c r="IE224" s="160"/>
      <c r="IF224" s="160"/>
      <c r="IG224" s="160"/>
      <c r="IH224"/>
      <c r="II224"/>
      <c r="IJ224"/>
      <c r="IK224"/>
    </row>
    <row r="225" spans="1:245" s="157" customFormat="1" ht="13.5" customHeight="1">
      <c r="A225" s="138">
        <v>2081699</v>
      </c>
      <c r="B225" s="179" t="s">
        <v>205</v>
      </c>
      <c r="C225" s="174">
        <f>VLOOKUP(A225,'[8]一般公共预算'!$A$6:$C$369,3,FALSE)</f>
        <v>116</v>
      </c>
      <c r="D225" s="174">
        <v>89.87</v>
      </c>
      <c r="E225" s="174">
        <f t="shared" si="3"/>
        <v>129.08</v>
      </c>
      <c r="GH225" s="160"/>
      <c r="GI225" s="160"/>
      <c r="GJ225" s="160"/>
      <c r="GK225" s="160"/>
      <c r="GL225" s="160"/>
      <c r="GM225" s="160"/>
      <c r="GN225" s="160"/>
      <c r="GO225" s="160"/>
      <c r="GP225" s="160"/>
      <c r="GQ225" s="160"/>
      <c r="GR225" s="160"/>
      <c r="GS225" s="160"/>
      <c r="GT225" s="160"/>
      <c r="GU225" s="160"/>
      <c r="GV225" s="160"/>
      <c r="GW225" s="160"/>
      <c r="GX225" s="160"/>
      <c r="GY225" s="160"/>
      <c r="GZ225" s="160"/>
      <c r="HA225" s="160"/>
      <c r="HB225" s="160"/>
      <c r="HC225" s="160"/>
      <c r="HD225" s="160"/>
      <c r="HE225" s="160"/>
      <c r="HF225" s="160"/>
      <c r="HG225" s="160"/>
      <c r="HH225" s="160"/>
      <c r="HI225" s="160"/>
      <c r="HJ225" s="160"/>
      <c r="HK225" s="160"/>
      <c r="HL225" s="160"/>
      <c r="HM225" s="160"/>
      <c r="HN225" s="160"/>
      <c r="HO225" s="160"/>
      <c r="HP225" s="160"/>
      <c r="HQ225" s="160"/>
      <c r="HR225" s="160"/>
      <c r="HS225" s="160"/>
      <c r="HT225" s="160"/>
      <c r="HU225" s="160"/>
      <c r="HV225" s="160"/>
      <c r="HW225" s="160"/>
      <c r="HX225" s="160"/>
      <c r="HY225" s="160"/>
      <c r="HZ225" s="160"/>
      <c r="IA225" s="160"/>
      <c r="IB225" s="160"/>
      <c r="IC225" s="160"/>
      <c r="ID225" s="160"/>
      <c r="IE225" s="160"/>
      <c r="IF225" s="160"/>
      <c r="IG225" s="160"/>
      <c r="IH225"/>
      <c r="II225"/>
      <c r="IJ225"/>
      <c r="IK225"/>
    </row>
    <row r="226" spans="1:245" s="157" customFormat="1" ht="13.5" customHeight="1">
      <c r="A226" s="138">
        <v>20819</v>
      </c>
      <c r="B226" s="179" t="s">
        <v>206</v>
      </c>
      <c r="C226" s="174">
        <f>VLOOKUP(A226,'[8]一般公共预算'!$A$6:$C$369,3,FALSE)</f>
        <v>6213.6</v>
      </c>
      <c r="D226" s="174">
        <v>4983.75</v>
      </c>
      <c r="E226" s="174">
        <f t="shared" si="3"/>
        <v>124.68</v>
      </c>
      <c r="GH226" s="160"/>
      <c r="GI226" s="160"/>
      <c r="GJ226" s="160"/>
      <c r="GK226" s="160"/>
      <c r="GL226" s="160"/>
      <c r="GM226" s="160"/>
      <c r="GN226" s="160"/>
      <c r="GO226" s="160"/>
      <c r="GP226" s="160"/>
      <c r="GQ226" s="160"/>
      <c r="GR226" s="160"/>
      <c r="GS226" s="160"/>
      <c r="GT226" s="160"/>
      <c r="GU226" s="160"/>
      <c r="GV226" s="160"/>
      <c r="GW226" s="160"/>
      <c r="GX226" s="160"/>
      <c r="GY226" s="160"/>
      <c r="GZ226" s="160"/>
      <c r="HA226" s="160"/>
      <c r="HB226" s="160"/>
      <c r="HC226" s="160"/>
      <c r="HD226" s="160"/>
      <c r="HE226" s="160"/>
      <c r="HF226" s="160"/>
      <c r="HG226" s="160"/>
      <c r="HH226" s="160"/>
      <c r="HI226" s="160"/>
      <c r="HJ226" s="160"/>
      <c r="HK226" s="160"/>
      <c r="HL226" s="160"/>
      <c r="HM226" s="160"/>
      <c r="HN226" s="160"/>
      <c r="HO226" s="160"/>
      <c r="HP226" s="160"/>
      <c r="HQ226" s="160"/>
      <c r="HR226" s="160"/>
      <c r="HS226" s="160"/>
      <c r="HT226" s="160"/>
      <c r="HU226" s="160"/>
      <c r="HV226" s="160"/>
      <c r="HW226" s="160"/>
      <c r="HX226" s="160"/>
      <c r="HY226" s="160"/>
      <c r="HZ226" s="160"/>
      <c r="IA226" s="160"/>
      <c r="IB226" s="160"/>
      <c r="IC226" s="160"/>
      <c r="ID226" s="160"/>
      <c r="IE226" s="160"/>
      <c r="IF226" s="160"/>
      <c r="IG226" s="160"/>
      <c r="IH226"/>
      <c r="II226"/>
      <c r="IJ226"/>
      <c r="IK226"/>
    </row>
    <row r="227" spans="1:245" s="157" customFormat="1" ht="13.5" customHeight="1">
      <c r="A227" s="138">
        <v>2081901</v>
      </c>
      <c r="B227" s="179" t="s">
        <v>207</v>
      </c>
      <c r="C227" s="174">
        <f>VLOOKUP(A227,'[8]一般公共预算'!$A$6:$C$369,3,FALSE)</f>
        <v>3031.6</v>
      </c>
      <c r="D227" s="174">
        <v>2606.38</v>
      </c>
      <c r="E227" s="174">
        <f t="shared" si="3"/>
        <v>116.31</v>
      </c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  <c r="DD227" s="160"/>
      <c r="DE227" s="160"/>
      <c r="DF227" s="160"/>
      <c r="DG227" s="160"/>
      <c r="DH227" s="160"/>
      <c r="DI227" s="160"/>
      <c r="DJ227" s="160"/>
      <c r="DK227" s="160"/>
      <c r="DL227" s="160"/>
      <c r="DM227" s="160"/>
      <c r="DN227" s="160"/>
      <c r="DO227" s="160"/>
      <c r="DP227" s="160"/>
      <c r="DQ227" s="160"/>
      <c r="DR227" s="160"/>
      <c r="DS227" s="160"/>
      <c r="DT227" s="160"/>
      <c r="DU227" s="160"/>
      <c r="DV227" s="160"/>
      <c r="DW227" s="160"/>
      <c r="DX227" s="160"/>
      <c r="DY227" s="160"/>
      <c r="DZ227" s="160"/>
      <c r="EA227" s="160"/>
      <c r="EB227" s="160"/>
      <c r="EC227" s="160"/>
      <c r="ED227" s="160"/>
      <c r="EE227" s="160"/>
      <c r="EF227" s="160"/>
      <c r="EG227" s="160"/>
      <c r="EH227" s="160"/>
      <c r="EI227" s="160"/>
      <c r="EJ227" s="160"/>
      <c r="EK227" s="160"/>
      <c r="EL227" s="160"/>
      <c r="EM227" s="160"/>
      <c r="EN227" s="160"/>
      <c r="EO227" s="160"/>
      <c r="EP227" s="160"/>
      <c r="EQ227" s="160"/>
      <c r="ER227" s="160"/>
      <c r="ES227" s="160"/>
      <c r="ET227" s="160"/>
      <c r="EU227" s="160"/>
      <c r="EV227" s="160"/>
      <c r="EW227" s="160"/>
      <c r="EX227" s="160"/>
      <c r="EY227" s="160"/>
      <c r="EZ227" s="160"/>
      <c r="FA227" s="160"/>
      <c r="FB227" s="160"/>
      <c r="FC227" s="160"/>
      <c r="FD227" s="160"/>
      <c r="FE227" s="160"/>
      <c r="FF227" s="160"/>
      <c r="FG227" s="160"/>
      <c r="FH227" s="160"/>
      <c r="FI227" s="160"/>
      <c r="FJ227" s="160"/>
      <c r="FK227" s="160"/>
      <c r="FL227" s="160"/>
      <c r="FM227" s="160"/>
      <c r="FN227" s="160"/>
      <c r="FO227" s="160"/>
      <c r="FP227" s="160"/>
      <c r="FQ227" s="160"/>
      <c r="FR227" s="160"/>
      <c r="FS227" s="160"/>
      <c r="FT227" s="160"/>
      <c r="FU227" s="160"/>
      <c r="FV227" s="160"/>
      <c r="FW227" s="160"/>
      <c r="FX227" s="160"/>
      <c r="FY227" s="160"/>
      <c r="FZ227" s="160"/>
      <c r="GA227" s="160"/>
      <c r="GB227" s="160"/>
      <c r="GC227" s="160"/>
      <c r="GD227" s="160"/>
      <c r="GE227" s="160"/>
      <c r="GF227" s="160"/>
      <c r="GG227" s="160"/>
      <c r="GH227" s="160"/>
      <c r="GI227" s="160"/>
      <c r="GJ227" s="160"/>
      <c r="GK227" s="160"/>
      <c r="GL227" s="160"/>
      <c r="GM227" s="160"/>
      <c r="GN227" s="160"/>
      <c r="GO227" s="160"/>
      <c r="GP227" s="160"/>
      <c r="GQ227" s="160"/>
      <c r="GR227" s="160"/>
      <c r="GS227" s="160"/>
      <c r="GT227" s="160"/>
      <c r="GU227" s="160"/>
      <c r="GV227" s="160"/>
      <c r="GW227" s="160"/>
      <c r="GX227" s="160"/>
      <c r="GY227" s="160"/>
      <c r="GZ227" s="160"/>
      <c r="HA227" s="160"/>
      <c r="HB227" s="160"/>
      <c r="HC227" s="160"/>
      <c r="HD227" s="160"/>
      <c r="HE227" s="160"/>
      <c r="HF227" s="160"/>
      <c r="HG227" s="160"/>
      <c r="HH227" s="160"/>
      <c r="HI227" s="160"/>
      <c r="HJ227" s="160"/>
      <c r="HK227" s="160"/>
      <c r="HL227" s="160"/>
      <c r="HM227" s="160"/>
      <c r="HN227" s="160"/>
      <c r="HO227" s="160"/>
      <c r="HP227" s="160"/>
      <c r="HQ227" s="160"/>
      <c r="HR227" s="160"/>
      <c r="HS227" s="160"/>
      <c r="HT227" s="160"/>
      <c r="HU227" s="160"/>
      <c r="HV227" s="160"/>
      <c r="HW227" s="160"/>
      <c r="HX227" s="160"/>
      <c r="HY227" s="160"/>
      <c r="HZ227" s="160"/>
      <c r="IA227" s="160"/>
      <c r="IB227" s="160"/>
      <c r="IC227" s="160"/>
      <c r="ID227" s="160"/>
      <c r="IE227" s="160"/>
      <c r="IF227" s="160"/>
      <c r="IG227" s="160"/>
      <c r="IH227"/>
      <c r="II227"/>
      <c r="IJ227"/>
      <c r="IK227"/>
    </row>
    <row r="228" spans="1:189" s="159" customFormat="1" ht="13.5" customHeight="1">
      <c r="A228" s="138">
        <v>2081902</v>
      </c>
      <c r="B228" s="179" t="s">
        <v>208</v>
      </c>
      <c r="C228" s="174">
        <f>VLOOKUP(A228,'[8]一般公共预算'!$A$6:$C$369,3,FALSE)</f>
        <v>3182</v>
      </c>
      <c r="D228" s="174">
        <v>2377.36</v>
      </c>
      <c r="E228" s="174">
        <f t="shared" si="3"/>
        <v>133.85</v>
      </c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  <c r="CY228" s="158"/>
      <c r="CZ228" s="158"/>
      <c r="DA228" s="158"/>
      <c r="DB228" s="158"/>
      <c r="DC228" s="158"/>
      <c r="DD228" s="158"/>
      <c r="DE228" s="158"/>
      <c r="DF228" s="158"/>
      <c r="DG228" s="158"/>
      <c r="DH228" s="158"/>
      <c r="DI228" s="158"/>
      <c r="DJ228" s="158"/>
      <c r="DK228" s="158"/>
      <c r="DL228" s="158"/>
      <c r="DM228" s="158"/>
      <c r="DN228" s="158"/>
      <c r="DO228" s="158"/>
      <c r="DP228" s="158"/>
      <c r="DQ228" s="158"/>
      <c r="DR228" s="158"/>
      <c r="DS228" s="158"/>
      <c r="DT228" s="158"/>
      <c r="DU228" s="158"/>
      <c r="DV228" s="158"/>
      <c r="DW228" s="158"/>
      <c r="DX228" s="158"/>
      <c r="DY228" s="158"/>
      <c r="DZ228" s="158"/>
      <c r="EA228" s="158"/>
      <c r="EB228" s="158"/>
      <c r="EC228" s="158"/>
      <c r="ED228" s="158"/>
      <c r="EE228" s="158"/>
      <c r="EF228" s="158"/>
      <c r="EG228" s="158"/>
      <c r="EH228" s="158"/>
      <c r="EI228" s="158"/>
      <c r="EJ228" s="158"/>
      <c r="EK228" s="158"/>
      <c r="EL228" s="158"/>
      <c r="EM228" s="158"/>
      <c r="EN228" s="158"/>
      <c r="EO228" s="158"/>
      <c r="EP228" s="158"/>
      <c r="EQ228" s="158"/>
      <c r="ER228" s="158"/>
      <c r="ES228" s="158"/>
      <c r="ET228" s="158"/>
      <c r="EU228" s="158"/>
      <c r="EV228" s="158"/>
      <c r="EW228" s="158"/>
      <c r="EX228" s="158"/>
      <c r="EY228" s="158"/>
      <c r="EZ228" s="158"/>
      <c r="FA228" s="158"/>
      <c r="FB228" s="158"/>
      <c r="FC228" s="158"/>
      <c r="FD228" s="158"/>
      <c r="FE228" s="158"/>
      <c r="FF228" s="158"/>
      <c r="FG228" s="158"/>
      <c r="FH228" s="158"/>
      <c r="FI228" s="158"/>
      <c r="FJ228" s="158"/>
      <c r="FK228" s="158"/>
      <c r="FL228" s="158"/>
      <c r="FM228" s="158"/>
      <c r="FN228" s="158"/>
      <c r="FO228" s="158"/>
      <c r="FP228" s="158"/>
      <c r="FQ228" s="158"/>
      <c r="FR228" s="158"/>
      <c r="FS228" s="158"/>
      <c r="FT228" s="158"/>
      <c r="FU228" s="158"/>
      <c r="FV228" s="158"/>
      <c r="FW228" s="158"/>
      <c r="FX228" s="158"/>
      <c r="FY228" s="158"/>
      <c r="FZ228" s="158"/>
      <c r="GA228" s="158"/>
      <c r="GB228" s="158"/>
      <c r="GC228" s="158"/>
      <c r="GD228" s="158"/>
      <c r="GE228" s="158"/>
      <c r="GF228" s="158"/>
      <c r="GG228" s="158"/>
    </row>
    <row r="229" spans="1:245" s="157" customFormat="1" ht="13.5" customHeight="1">
      <c r="A229" s="138">
        <v>20820</v>
      </c>
      <c r="B229" s="179" t="s">
        <v>209</v>
      </c>
      <c r="C229" s="174">
        <f>VLOOKUP(A229,'[8]一般公共预算'!$A$6:$C$369,3,FALSE)</f>
        <v>350</v>
      </c>
      <c r="D229" s="174">
        <v>382.7</v>
      </c>
      <c r="E229" s="174">
        <f t="shared" si="3"/>
        <v>91.46</v>
      </c>
      <c r="GH229" s="160"/>
      <c r="GI229" s="160"/>
      <c r="GJ229" s="160"/>
      <c r="GK229" s="160"/>
      <c r="GL229" s="160"/>
      <c r="GM229" s="160"/>
      <c r="GN229" s="160"/>
      <c r="GO229" s="160"/>
      <c r="GP229" s="160"/>
      <c r="GQ229" s="160"/>
      <c r="GR229" s="160"/>
      <c r="GS229" s="160"/>
      <c r="GT229" s="160"/>
      <c r="GU229" s="160"/>
      <c r="GV229" s="160"/>
      <c r="GW229" s="160"/>
      <c r="GX229" s="160"/>
      <c r="GY229" s="160"/>
      <c r="GZ229" s="160"/>
      <c r="HA229" s="160"/>
      <c r="HB229" s="160"/>
      <c r="HC229" s="160"/>
      <c r="HD229" s="160"/>
      <c r="HE229" s="160"/>
      <c r="HF229" s="160"/>
      <c r="HG229" s="160"/>
      <c r="HH229" s="160"/>
      <c r="HI229" s="160"/>
      <c r="HJ229" s="160"/>
      <c r="HK229" s="160"/>
      <c r="HL229" s="160"/>
      <c r="HM229" s="160"/>
      <c r="HN229" s="160"/>
      <c r="HO229" s="160"/>
      <c r="HP229" s="160"/>
      <c r="HQ229" s="160"/>
      <c r="HR229" s="160"/>
      <c r="HS229" s="160"/>
      <c r="HT229" s="160"/>
      <c r="HU229" s="160"/>
      <c r="HV229" s="160"/>
      <c r="HW229" s="160"/>
      <c r="HX229" s="160"/>
      <c r="HY229" s="160"/>
      <c r="HZ229" s="160"/>
      <c r="IA229" s="160"/>
      <c r="IB229" s="160"/>
      <c r="IC229" s="160"/>
      <c r="ID229" s="160"/>
      <c r="IE229" s="160"/>
      <c r="IF229" s="160"/>
      <c r="IG229" s="160"/>
      <c r="IH229"/>
      <c r="II229"/>
      <c r="IJ229"/>
      <c r="IK229"/>
    </row>
    <row r="230" spans="1:245" s="157" customFormat="1" ht="13.5" customHeight="1">
      <c r="A230" s="138">
        <v>2082001</v>
      </c>
      <c r="B230" s="179" t="s">
        <v>210</v>
      </c>
      <c r="C230" s="174">
        <f>VLOOKUP(A230,'[8]一般公共预算'!$A$6:$C$369,3,FALSE)</f>
        <v>350</v>
      </c>
      <c r="D230" s="174">
        <v>375.73</v>
      </c>
      <c r="E230" s="174">
        <f t="shared" si="3"/>
        <v>93.15</v>
      </c>
      <c r="GH230" s="160"/>
      <c r="GI230" s="160"/>
      <c r="GJ230" s="160"/>
      <c r="GK230" s="160"/>
      <c r="GL230" s="160"/>
      <c r="GM230" s="160"/>
      <c r="GN230" s="160"/>
      <c r="GO230" s="160"/>
      <c r="GP230" s="160"/>
      <c r="GQ230" s="160"/>
      <c r="GR230" s="160"/>
      <c r="GS230" s="160"/>
      <c r="GT230" s="160"/>
      <c r="GU230" s="160"/>
      <c r="GV230" s="160"/>
      <c r="GW230" s="160"/>
      <c r="GX230" s="160"/>
      <c r="GY230" s="160"/>
      <c r="GZ230" s="160"/>
      <c r="HA230" s="160"/>
      <c r="HB230" s="160"/>
      <c r="HC230" s="160"/>
      <c r="HD230" s="160"/>
      <c r="HE230" s="160"/>
      <c r="HF230" s="160"/>
      <c r="HG230" s="160"/>
      <c r="HH230" s="160"/>
      <c r="HI230" s="160"/>
      <c r="HJ230" s="160"/>
      <c r="HK230" s="160"/>
      <c r="HL230" s="160"/>
      <c r="HM230" s="160"/>
      <c r="HN230" s="160"/>
      <c r="HO230" s="160"/>
      <c r="HP230" s="160"/>
      <c r="HQ230" s="160"/>
      <c r="HR230" s="160"/>
      <c r="HS230" s="160"/>
      <c r="HT230" s="160"/>
      <c r="HU230" s="160"/>
      <c r="HV230" s="160"/>
      <c r="HW230" s="160"/>
      <c r="HX230" s="160"/>
      <c r="HY230" s="160"/>
      <c r="HZ230" s="160"/>
      <c r="IA230" s="160"/>
      <c r="IB230" s="160"/>
      <c r="IC230" s="160"/>
      <c r="ID230" s="160"/>
      <c r="IE230" s="160"/>
      <c r="IF230" s="160"/>
      <c r="IG230" s="160"/>
      <c r="IH230"/>
      <c r="II230"/>
      <c r="IJ230"/>
      <c r="IK230"/>
    </row>
    <row r="231" spans="1:245" s="157" customFormat="1" ht="13.5" customHeight="1">
      <c r="A231" s="138">
        <v>2082002</v>
      </c>
      <c r="B231" s="179" t="s">
        <v>211</v>
      </c>
      <c r="C231" s="174"/>
      <c r="D231" s="174">
        <v>6.97</v>
      </c>
      <c r="E231" s="174">
        <f t="shared" si="3"/>
        <v>0</v>
      </c>
      <c r="GH231" s="160"/>
      <c r="GI231" s="160"/>
      <c r="GJ231" s="160"/>
      <c r="GK231" s="160"/>
      <c r="GL231" s="160"/>
      <c r="GM231" s="160"/>
      <c r="GN231" s="160"/>
      <c r="GO231" s="160"/>
      <c r="GP231" s="160"/>
      <c r="GQ231" s="160"/>
      <c r="GR231" s="160"/>
      <c r="GS231" s="160"/>
      <c r="GT231" s="160"/>
      <c r="GU231" s="160"/>
      <c r="GV231" s="160"/>
      <c r="GW231" s="160"/>
      <c r="GX231" s="160"/>
      <c r="GY231" s="160"/>
      <c r="GZ231" s="160"/>
      <c r="HA231" s="160"/>
      <c r="HB231" s="160"/>
      <c r="HC231" s="160"/>
      <c r="HD231" s="160"/>
      <c r="HE231" s="160"/>
      <c r="HF231" s="160"/>
      <c r="HG231" s="160"/>
      <c r="HH231" s="160"/>
      <c r="HI231" s="160"/>
      <c r="HJ231" s="160"/>
      <c r="HK231" s="160"/>
      <c r="HL231" s="160"/>
      <c r="HM231" s="160"/>
      <c r="HN231" s="160"/>
      <c r="HO231" s="160"/>
      <c r="HP231" s="160"/>
      <c r="HQ231" s="160"/>
      <c r="HR231" s="160"/>
      <c r="HS231" s="160"/>
      <c r="HT231" s="160"/>
      <c r="HU231" s="160"/>
      <c r="HV231" s="160"/>
      <c r="HW231" s="160"/>
      <c r="HX231" s="160"/>
      <c r="HY231" s="160"/>
      <c r="HZ231" s="160"/>
      <c r="IA231" s="160"/>
      <c r="IB231" s="160"/>
      <c r="IC231" s="160"/>
      <c r="ID231" s="160"/>
      <c r="IE231" s="160"/>
      <c r="IF231" s="160"/>
      <c r="IG231" s="160"/>
      <c r="IH231"/>
      <c r="II231"/>
      <c r="IJ231"/>
      <c r="IK231"/>
    </row>
    <row r="232" spans="1:245" s="157" customFormat="1" ht="13.5" customHeight="1">
      <c r="A232" s="138">
        <v>20821</v>
      </c>
      <c r="B232" s="179" t="s">
        <v>212</v>
      </c>
      <c r="C232" s="174">
        <f>VLOOKUP(A232,'[8]一般公共预算'!$A$6:$C$369,3,FALSE)</f>
        <v>44</v>
      </c>
      <c r="D232" s="174">
        <v>26.86</v>
      </c>
      <c r="E232" s="174">
        <f t="shared" si="3"/>
        <v>163.81</v>
      </c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160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  <c r="DA232" s="160"/>
      <c r="DB232" s="160"/>
      <c r="DC232" s="160"/>
      <c r="DD232" s="160"/>
      <c r="DE232" s="160"/>
      <c r="DF232" s="160"/>
      <c r="DG232" s="160"/>
      <c r="DH232" s="160"/>
      <c r="DI232" s="160"/>
      <c r="DJ232" s="160"/>
      <c r="DK232" s="160"/>
      <c r="DL232" s="160"/>
      <c r="DM232" s="160"/>
      <c r="DN232" s="160"/>
      <c r="DO232" s="160"/>
      <c r="DP232" s="160"/>
      <c r="DQ232" s="160"/>
      <c r="DR232" s="160"/>
      <c r="DS232" s="160"/>
      <c r="DT232" s="160"/>
      <c r="DU232" s="160"/>
      <c r="DV232" s="160"/>
      <c r="DW232" s="160"/>
      <c r="DX232" s="160"/>
      <c r="DY232" s="160"/>
      <c r="DZ232" s="160"/>
      <c r="EA232" s="160"/>
      <c r="EB232" s="160"/>
      <c r="EC232" s="160"/>
      <c r="ED232" s="160"/>
      <c r="EE232" s="160"/>
      <c r="EF232" s="160"/>
      <c r="EG232" s="160"/>
      <c r="EH232" s="160"/>
      <c r="EI232" s="160"/>
      <c r="EJ232" s="160"/>
      <c r="EK232" s="160"/>
      <c r="EL232" s="160"/>
      <c r="EM232" s="160"/>
      <c r="EN232" s="160"/>
      <c r="EO232" s="160"/>
      <c r="EP232" s="160"/>
      <c r="EQ232" s="160"/>
      <c r="ER232" s="160"/>
      <c r="ES232" s="160"/>
      <c r="ET232" s="160"/>
      <c r="EU232" s="160"/>
      <c r="EV232" s="160"/>
      <c r="EW232" s="160"/>
      <c r="EX232" s="160"/>
      <c r="EY232" s="160"/>
      <c r="EZ232" s="160"/>
      <c r="FA232" s="160"/>
      <c r="FB232" s="160"/>
      <c r="FC232" s="160"/>
      <c r="FD232" s="160"/>
      <c r="FE232" s="160"/>
      <c r="FF232" s="160"/>
      <c r="FG232" s="160"/>
      <c r="FH232" s="160"/>
      <c r="FI232" s="160"/>
      <c r="FJ232" s="160"/>
      <c r="FK232" s="160"/>
      <c r="FL232" s="160"/>
      <c r="FM232" s="160"/>
      <c r="FN232" s="160"/>
      <c r="FO232" s="160"/>
      <c r="FP232" s="160"/>
      <c r="FQ232" s="160"/>
      <c r="FR232" s="160"/>
      <c r="FS232" s="160"/>
      <c r="FT232" s="160"/>
      <c r="FU232" s="160"/>
      <c r="FV232" s="160"/>
      <c r="FW232" s="160"/>
      <c r="FX232" s="160"/>
      <c r="FY232" s="160"/>
      <c r="FZ232" s="160"/>
      <c r="GA232" s="160"/>
      <c r="GB232" s="160"/>
      <c r="GC232" s="160"/>
      <c r="GD232" s="160"/>
      <c r="GE232" s="160"/>
      <c r="GF232" s="160"/>
      <c r="GG232" s="160"/>
      <c r="GH232" s="160"/>
      <c r="GI232" s="160"/>
      <c r="GJ232" s="160"/>
      <c r="GK232" s="160"/>
      <c r="GL232" s="160"/>
      <c r="GM232" s="160"/>
      <c r="GN232" s="160"/>
      <c r="GO232" s="160"/>
      <c r="GP232" s="160"/>
      <c r="GQ232" s="160"/>
      <c r="GR232" s="160"/>
      <c r="GS232" s="160"/>
      <c r="GT232" s="160"/>
      <c r="GU232" s="160"/>
      <c r="GV232" s="160"/>
      <c r="GW232" s="160"/>
      <c r="GX232" s="160"/>
      <c r="GY232" s="160"/>
      <c r="GZ232" s="160"/>
      <c r="HA232" s="160"/>
      <c r="HB232" s="160"/>
      <c r="HC232" s="160"/>
      <c r="HD232" s="160"/>
      <c r="HE232" s="160"/>
      <c r="HF232" s="160"/>
      <c r="HG232" s="160"/>
      <c r="HH232" s="160"/>
      <c r="HI232" s="160"/>
      <c r="HJ232" s="160"/>
      <c r="HK232" s="160"/>
      <c r="HL232" s="160"/>
      <c r="HM232" s="160"/>
      <c r="HN232" s="160"/>
      <c r="HO232" s="160"/>
      <c r="HP232" s="160"/>
      <c r="HQ232" s="160"/>
      <c r="HR232" s="160"/>
      <c r="HS232" s="160"/>
      <c r="HT232" s="160"/>
      <c r="HU232" s="160"/>
      <c r="HV232" s="160"/>
      <c r="HW232" s="160"/>
      <c r="HX232" s="160"/>
      <c r="HY232" s="160"/>
      <c r="HZ232" s="160"/>
      <c r="IA232" s="160"/>
      <c r="IB232" s="160"/>
      <c r="IC232" s="160"/>
      <c r="ID232" s="160"/>
      <c r="IE232" s="160"/>
      <c r="IF232" s="160"/>
      <c r="IG232" s="160"/>
      <c r="IH232"/>
      <c r="II232"/>
      <c r="IJ232"/>
      <c r="IK232"/>
    </row>
    <row r="233" spans="1:245" s="157" customFormat="1" ht="13.5" customHeight="1">
      <c r="A233" s="138">
        <v>2082101</v>
      </c>
      <c r="B233" s="179" t="s">
        <v>213</v>
      </c>
      <c r="C233" s="174">
        <f>VLOOKUP(A233,'[8]一般公共预算'!$A$6:$C$369,3,FALSE)</f>
        <v>44</v>
      </c>
      <c r="D233" s="174">
        <v>26.86</v>
      </c>
      <c r="E233" s="174">
        <f t="shared" si="3"/>
        <v>163.81</v>
      </c>
      <c r="GH233" s="160"/>
      <c r="GI233" s="160"/>
      <c r="GJ233" s="160"/>
      <c r="GK233" s="160"/>
      <c r="GL233" s="160"/>
      <c r="GM233" s="160"/>
      <c r="GN233" s="160"/>
      <c r="GO233" s="160"/>
      <c r="GP233" s="160"/>
      <c r="GQ233" s="160"/>
      <c r="GR233" s="160"/>
      <c r="GS233" s="160"/>
      <c r="GT233" s="160"/>
      <c r="GU233" s="160"/>
      <c r="GV233" s="160"/>
      <c r="GW233" s="160"/>
      <c r="GX233" s="160"/>
      <c r="GY233" s="160"/>
      <c r="GZ233" s="160"/>
      <c r="HA233" s="160"/>
      <c r="HB233" s="160"/>
      <c r="HC233" s="160"/>
      <c r="HD233" s="160"/>
      <c r="HE233" s="160"/>
      <c r="HF233" s="160"/>
      <c r="HG233" s="160"/>
      <c r="HH233" s="160"/>
      <c r="HI233" s="160"/>
      <c r="HJ233" s="160"/>
      <c r="HK233" s="160"/>
      <c r="HL233" s="160"/>
      <c r="HM233" s="160"/>
      <c r="HN233" s="160"/>
      <c r="HO233" s="160"/>
      <c r="HP233" s="160"/>
      <c r="HQ233" s="160"/>
      <c r="HR233" s="160"/>
      <c r="HS233" s="160"/>
      <c r="HT233" s="160"/>
      <c r="HU233" s="160"/>
      <c r="HV233" s="160"/>
      <c r="HW233" s="160"/>
      <c r="HX233" s="160"/>
      <c r="HY233" s="160"/>
      <c r="HZ233" s="160"/>
      <c r="IA233" s="160"/>
      <c r="IB233" s="160"/>
      <c r="IC233" s="160"/>
      <c r="ID233" s="160"/>
      <c r="IE233" s="160"/>
      <c r="IF233" s="160"/>
      <c r="IG233" s="160"/>
      <c r="IH233"/>
      <c r="II233"/>
      <c r="IJ233"/>
      <c r="IK233"/>
    </row>
    <row r="234" spans="1:245" s="157" customFormat="1" ht="13.5" customHeight="1">
      <c r="A234" s="138">
        <v>20825</v>
      </c>
      <c r="B234" s="179" t="s">
        <v>214</v>
      </c>
      <c r="C234" s="174">
        <f>VLOOKUP(A234,'[8]一般公共预算'!$A$6:$C$369,3,FALSE)</f>
        <v>634.4</v>
      </c>
      <c r="D234" s="174">
        <v>821.5</v>
      </c>
      <c r="E234" s="174">
        <f t="shared" si="3"/>
        <v>77.22</v>
      </c>
      <c r="GH234" s="160"/>
      <c r="GI234" s="160"/>
      <c r="GJ234" s="160"/>
      <c r="GK234" s="160"/>
      <c r="GL234" s="160"/>
      <c r="GM234" s="160"/>
      <c r="GN234" s="160"/>
      <c r="GO234" s="160"/>
      <c r="GP234" s="160"/>
      <c r="GQ234" s="160"/>
      <c r="GR234" s="160"/>
      <c r="GS234" s="160"/>
      <c r="GT234" s="160"/>
      <c r="GU234" s="160"/>
      <c r="GV234" s="160"/>
      <c r="GW234" s="160"/>
      <c r="GX234" s="160"/>
      <c r="GY234" s="160"/>
      <c r="GZ234" s="160"/>
      <c r="HA234" s="160"/>
      <c r="HB234" s="160"/>
      <c r="HC234" s="160"/>
      <c r="HD234" s="160"/>
      <c r="HE234" s="160"/>
      <c r="HF234" s="160"/>
      <c r="HG234" s="160"/>
      <c r="HH234" s="160"/>
      <c r="HI234" s="160"/>
      <c r="HJ234" s="160"/>
      <c r="HK234" s="160"/>
      <c r="HL234" s="160"/>
      <c r="HM234" s="160"/>
      <c r="HN234" s="160"/>
      <c r="HO234" s="160"/>
      <c r="HP234" s="160"/>
      <c r="HQ234" s="160"/>
      <c r="HR234" s="160"/>
      <c r="HS234" s="160"/>
      <c r="HT234" s="160"/>
      <c r="HU234" s="160"/>
      <c r="HV234" s="160"/>
      <c r="HW234" s="160"/>
      <c r="HX234" s="160"/>
      <c r="HY234" s="160"/>
      <c r="HZ234" s="160"/>
      <c r="IA234" s="160"/>
      <c r="IB234" s="160"/>
      <c r="IC234" s="160"/>
      <c r="ID234" s="160"/>
      <c r="IE234" s="160"/>
      <c r="IF234" s="160"/>
      <c r="IG234" s="160"/>
      <c r="IH234"/>
      <c r="II234"/>
      <c r="IJ234"/>
      <c r="IK234"/>
    </row>
    <row r="235" spans="1:245" s="157" customFormat="1" ht="13.5" customHeight="1">
      <c r="A235" s="138">
        <v>2082501</v>
      </c>
      <c r="B235" s="179" t="s">
        <v>215</v>
      </c>
      <c r="C235" s="174">
        <f>VLOOKUP(A235,'[8]一般公共预算'!$A$6:$C$369,3,FALSE)</f>
        <v>634.4</v>
      </c>
      <c r="D235" s="174">
        <v>821.5</v>
      </c>
      <c r="E235" s="174">
        <f t="shared" si="3"/>
        <v>77.22</v>
      </c>
      <c r="GH235" s="160"/>
      <c r="GI235" s="160"/>
      <c r="GJ235" s="160"/>
      <c r="GK235" s="160"/>
      <c r="GL235" s="160"/>
      <c r="GM235" s="160"/>
      <c r="GN235" s="160"/>
      <c r="GO235" s="160"/>
      <c r="GP235" s="160"/>
      <c r="GQ235" s="160"/>
      <c r="GR235" s="160"/>
      <c r="GS235" s="160"/>
      <c r="GT235" s="160"/>
      <c r="GU235" s="160"/>
      <c r="GV235" s="160"/>
      <c r="GW235" s="160"/>
      <c r="GX235" s="160"/>
      <c r="GY235" s="160"/>
      <c r="GZ235" s="160"/>
      <c r="HA235" s="160"/>
      <c r="HB235" s="160"/>
      <c r="HC235" s="160"/>
      <c r="HD235" s="160"/>
      <c r="HE235" s="160"/>
      <c r="HF235" s="160"/>
      <c r="HG235" s="160"/>
      <c r="HH235" s="160"/>
      <c r="HI235" s="160"/>
      <c r="HJ235" s="160"/>
      <c r="HK235" s="160"/>
      <c r="HL235" s="160"/>
      <c r="HM235" s="160"/>
      <c r="HN235" s="160"/>
      <c r="HO235" s="160"/>
      <c r="HP235" s="160"/>
      <c r="HQ235" s="160"/>
      <c r="HR235" s="160"/>
      <c r="HS235" s="160"/>
      <c r="HT235" s="160"/>
      <c r="HU235" s="160"/>
      <c r="HV235" s="160"/>
      <c r="HW235" s="160"/>
      <c r="HX235" s="160"/>
      <c r="HY235" s="160"/>
      <c r="HZ235" s="160"/>
      <c r="IA235" s="160"/>
      <c r="IB235" s="160"/>
      <c r="IC235" s="160"/>
      <c r="ID235" s="160"/>
      <c r="IE235" s="160"/>
      <c r="IF235" s="160"/>
      <c r="IG235" s="160"/>
      <c r="IH235"/>
      <c r="II235"/>
      <c r="IJ235"/>
      <c r="IK235"/>
    </row>
    <row r="236" spans="1:245" s="157" customFormat="1" ht="13.5" customHeight="1">
      <c r="A236" s="138">
        <v>20826</v>
      </c>
      <c r="B236" s="179" t="s">
        <v>217</v>
      </c>
      <c r="C236" s="174">
        <f>VLOOKUP(A236,'[8]一般公共预算'!$A$6:$C$369,3,FALSE)</f>
        <v>19100</v>
      </c>
      <c r="D236" s="174">
        <v>13578.56</v>
      </c>
      <c r="E236" s="174">
        <f t="shared" si="3"/>
        <v>140.66</v>
      </c>
      <c r="GH236" s="160"/>
      <c r="GI236" s="160"/>
      <c r="GJ236" s="160"/>
      <c r="GK236" s="160"/>
      <c r="GL236" s="160"/>
      <c r="GM236" s="160"/>
      <c r="GN236" s="160"/>
      <c r="GO236" s="160"/>
      <c r="GP236" s="160"/>
      <c r="GQ236" s="160"/>
      <c r="GR236" s="160"/>
      <c r="GS236" s="160"/>
      <c r="GT236" s="160"/>
      <c r="GU236" s="160"/>
      <c r="GV236" s="160"/>
      <c r="GW236" s="160"/>
      <c r="GX236" s="160"/>
      <c r="GY236" s="160"/>
      <c r="GZ236" s="160"/>
      <c r="HA236" s="160"/>
      <c r="HB236" s="160"/>
      <c r="HC236" s="160"/>
      <c r="HD236" s="160"/>
      <c r="HE236" s="160"/>
      <c r="HF236" s="160"/>
      <c r="HG236" s="160"/>
      <c r="HH236" s="160"/>
      <c r="HI236" s="160"/>
      <c r="HJ236" s="160"/>
      <c r="HK236" s="160"/>
      <c r="HL236" s="160"/>
      <c r="HM236" s="160"/>
      <c r="HN236" s="160"/>
      <c r="HO236" s="160"/>
      <c r="HP236" s="160"/>
      <c r="HQ236" s="160"/>
      <c r="HR236" s="160"/>
      <c r="HS236" s="160"/>
      <c r="HT236" s="160"/>
      <c r="HU236" s="160"/>
      <c r="HV236" s="160"/>
      <c r="HW236" s="160"/>
      <c r="HX236" s="160"/>
      <c r="HY236" s="160"/>
      <c r="HZ236" s="160"/>
      <c r="IA236" s="160"/>
      <c r="IB236" s="160"/>
      <c r="IC236" s="160"/>
      <c r="ID236" s="160"/>
      <c r="IE236" s="160"/>
      <c r="IF236" s="160"/>
      <c r="IG236" s="160"/>
      <c r="IH236"/>
      <c r="II236"/>
      <c r="IJ236"/>
      <c r="IK236"/>
    </row>
    <row r="237" spans="1:245" s="157" customFormat="1" ht="13.5" customHeight="1">
      <c r="A237" s="138">
        <v>2082602</v>
      </c>
      <c r="B237" s="179" t="s">
        <v>218</v>
      </c>
      <c r="C237" s="174">
        <f>VLOOKUP(A237,'[8]一般公共预算'!$A$6:$C$369,3,FALSE)</f>
        <v>19100</v>
      </c>
      <c r="D237" s="174">
        <v>13578.56</v>
      </c>
      <c r="E237" s="174">
        <f t="shared" si="3"/>
        <v>140.66</v>
      </c>
      <c r="GH237" s="160"/>
      <c r="GI237" s="160"/>
      <c r="GJ237" s="160"/>
      <c r="GK237" s="160"/>
      <c r="GL237" s="160"/>
      <c r="GM237" s="160"/>
      <c r="GN237" s="160"/>
      <c r="GO237" s="160"/>
      <c r="GP237" s="160"/>
      <c r="GQ237" s="160"/>
      <c r="GR237" s="160"/>
      <c r="GS237" s="160"/>
      <c r="GT237" s="160"/>
      <c r="GU237" s="160"/>
      <c r="GV237" s="160"/>
      <c r="GW237" s="160"/>
      <c r="GX237" s="160"/>
      <c r="GY237" s="160"/>
      <c r="GZ237" s="160"/>
      <c r="HA237" s="160"/>
      <c r="HB237" s="160"/>
      <c r="HC237" s="160"/>
      <c r="HD237" s="160"/>
      <c r="HE237" s="160"/>
      <c r="HF237" s="160"/>
      <c r="HG237" s="160"/>
      <c r="HH237" s="160"/>
      <c r="HI237" s="160"/>
      <c r="HJ237" s="160"/>
      <c r="HK237" s="160"/>
      <c r="HL237" s="160"/>
      <c r="HM237" s="160"/>
      <c r="HN237" s="160"/>
      <c r="HO237" s="160"/>
      <c r="HP237" s="160"/>
      <c r="HQ237" s="160"/>
      <c r="HR237" s="160"/>
      <c r="HS237" s="160"/>
      <c r="HT237" s="160"/>
      <c r="HU237" s="160"/>
      <c r="HV237" s="160"/>
      <c r="HW237" s="160"/>
      <c r="HX237" s="160"/>
      <c r="HY237" s="160"/>
      <c r="HZ237" s="160"/>
      <c r="IA237" s="160"/>
      <c r="IB237" s="160"/>
      <c r="IC237" s="160"/>
      <c r="ID237" s="160"/>
      <c r="IE237" s="160"/>
      <c r="IF237" s="160"/>
      <c r="IG237" s="160"/>
      <c r="IH237"/>
      <c r="II237"/>
      <c r="IJ237"/>
      <c r="IK237"/>
    </row>
    <row r="238" spans="1:245" s="157" customFormat="1" ht="13.5" customHeight="1">
      <c r="A238" s="138">
        <v>20827</v>
      </c>
      <c r="B238" s="173" t="s">
        <v>219</v>
      </c>
      <c r="C238" s="174"/>
      <c r="D238" s="174">
        <v>11.11</v>
      </c>
      <c r="E238" s="174">
        <f t="shared" si="3"/>
        <v>0</v>
      </c>
      <c r="GH238" s="160"/>
      <c r="GI238" s="160"/>
      <c r="GJ238" s="160"/>
      <c r="GK238" s="160"/>
      <c r="GL238" s="160"/>
      <c r="GM238" s="160"/>
      <c r="GN238" s="160"/>
      <c r="GO238" s="160"/>
      <c r="GP238" s="160"/>
      <c r="GQ238" s="160"/>
      <c r="GR238" s="160"/>
      <c r="GS238" s="160"/>
      <c r="GT238" s="160"/>
      <c r="GU238" s="160"/>
      <c r="GV238" s="160"/>
      <c r="GW238" s="160"/>
      <c r="GX238" s="160"/>
      <c r="GY238" s="160"/>
      <c r="GZ238" s="160"/>
      <c r="HA238" s="160"/>
      <c r="HB238" s="160"/>
      <c r="HC238" s="160"/>
      <c r="HD238" s="160"/>
      <c r="HE238" s="160"/>
      <c r="HF238" s="160"/>
      <c r="HG238" s="160"/>
      <c r="HH238" s="160"/>
      <c r="HI238" s="160"/>
      <c r="HJ238" s="160"/>
      <c r="HK238" s="160"/>
      <c r="HL238" s="160"/>
      <c r="HM238" s="160"/>
      <c r="HN238" s="160"/>
      <c r="HO238" s="160"/>
      <c r="HP238" s="160"/>
      <c r="HQ238" s="160"/>
      <c r="HR238" s="160"/>
      <c r="HS238" s="160"/>
      <c r="HT238" s="160"/>
      <c r="HU238" s="160"/>
      <c r="HV238" s="160"/>
      <c r="HW238" s="160"/>
      <c r="HX238" s="160"/>
      <c r="HY238" s="160"/>
      <c r="HZ238" s="160"/>
      <c r="IA238" s="160"/>
      <c r="IB238" s="160"/>
      <c r="IC238" s="160"/>
      <c r="ID238" s="160"/>
      <c r="IE238" s="160"/>
      <c r="IF238" s="160"/>
      <c r="IG238" s="160"/>
      <c r="IH238"/>
      <c r="II238"/>
      <c r="IJ238"/>
      <c r="IK238"/>
    </row>
    <row r="239" spans="1:245" s="157" customFormat="1" ht="13.5" customHeight="1">
      <c r="A239" s="138">
        <v>2082799</v>
      </c>
      <c r="B239" s="173" t="s">
        <v>220</v>
      </c>
      <c r="C239" s="174"/>
      <c r="D239" s="174">
        <v>11.11</v>
      </c>
      <c r="E239" s="174">
        <f t="shared" si="3"/>
        <v>0</v>
      </c>
      <c r="GH239" s="160"/>
      <c r="GI239" s="160"/>
      <c r="GJ239" s="160"/>
      <c r="GK239" s="160"/>
      <c r="GL239" s="160"/>
      <c r="GM239" s="160"/>
      <c r="GN239" s="160"/>
      <c r="GO239" s="160"/>
      <c r="GP239" s="160"/>
      <c r="GQ239" s="160"/>
      <c r="GR239" s="160"/>
      <c r="GS239" s="160"/>
      <c r="GT239" s="160"/>
      <c r="GU239" s="160"/>
      <c r="GV239" s="160"/>
      <c r="GW239" s="160"/>
      <c r="GX239" s="160"/>
      <c r="GY239" s="160"/>
      <c r="GZ239" s="160"/>
      <c r="HA239" s="160"/>
      <c r="HB239" s="160"/>
      <c r="HC239" s="160"/>
      <c r="HD239" s="160"/>
      <c r="HE239" s="160"/>
      <c r="HF239" s="160"/>
      <c r="HG239" s="160"/>
      <c r="HH239" s="160"/>
      <c r="HI239" s="160"/>
      <c r="HJ239" s="160"/>
      <c r="HK239" s="160"/>
      <c r="HL239" s="160"/>
      <c r="HM239" s="160"/>
      <c r="HN239" s="160"/>
      <c r="HO239" s="160"/>
      <c r="HP239" s="160"/>
      <c r="HQ239" s="160"/>
      <c r="HR239" s="160"/>
      <c r="HS239" s="160"/>
      <c r="HT239" s="160"/>
      <c r="HU239" s="160"/>
      <c r="HV239" s="160"/>
      <c r="HW239" s="160"/>
      <c r="HX239" s="160"/>
      <c r="HY239" s="160"/>
      <c r="HZ239" s="160"/>
      <c r="IA239" s="160"/>
      <c r="IB239" s="160"/>
      <c r="IC239" s="160"/>
      <c r="ID239" s="160"/>
      <c r="IE239" s="160"/>
      <c r="IF239" s="160"/>
      <c r="IG239" s="160"/>
      <c r="IH239"/>
      <c r="II239"/>
      <c r="IJ239"/>
      <c r="IK239"/>
    </row>
    <row r="240" spans="1:245" s="157" customFormat="1" ht="13.5" customHeight="1">
      <c r="A240" s="138">
        <v>20828</v>
      </c>
      <c r="B240" s="179" t="s">
        <v>221</v>
      </c>
      <c r="C240" s="174">
        <f>VLOOKUP(A240,'[8]一般公共预算'!$A$6:$C$369,3,FALSE)</f>
        <v>1343.1</v>
      </c>
      <c r="D240" s="174">
        <v>1204.98</v>
      </c>
      <c r="E240" s="174">
        <f t="shared" si="3"/>
        <v>111.46</v>
      </c>
      <c r="GH240" s="160"/>
      <c r="GI240" s="160"/>
      <c r="GJ240" s="160"/>
      <c r="GK240" s="160"/>
      <c r="GL240" s="160"/>
      <c r="GM240" s="160"/>
      <c r="GN240" s="160"/>
      <c r="GO240" s="160"/>
      <c r="GP240" s="160"/>
      <c r="GQ240" s="160"/>
      <c r="GR240" s="160"/>
      <c r="GS240" s="160"/>
      <c r="GT240" s="160"/>
      <c r="GU240" s="160"/>
      <c r="GV240" s="160"/>
      <c r="GW240" s="160"/>
      <c r="GX240" s="160"/>
      <c r="GY240" s="160"/>
      <c r="GZ240" s="160"/>
      <c r="HA240" s="160"/>
      <c r="HB240" s="160"/>
      <c r="HC240" s="160"/>
      <c r="HD240" s="160"/>
      <c r="HE240" s="160"/>
      <c r="HF240" s="160"/>
      <c r="HG240" s="160"/>
      <c r="HH240" s="160"/>
      <c r="HI240" s="160"/>
      <c r="HJ240" s="160"/>
      <c r="HK240" s="160"/>
      <c r="HL240" s="160"/>
      <c r="HM240" s="160"/>
      <c r="HN240" s="160"/>
      <c r="HO240" s="160"/>
      <c r="HP240" s="160"/>
      <c r="HQ240" s="160"/>
      <c r="HR240" s="160"/>
      <c r="HS240" s="160"/>
      <c r="HT240" s="160"/>
      <c r="HU240" s="160"/>
      <c r="HV240" s="160"/>
      <c r="HW240" s="160"/>
      <c r="HX240" s="160"/>
      <c r="HY240" s="160"/>
      <c r="HZ240" s="160"/>
      <c r="IA240" s="160"/>
      <c r="IB240" s="160"/>
      <c r="IC240" s="160"/>
      <c r="ID240" s="160"/>
      <c r="IE240" s="160"/>
      <c r="IF240" s="160"/>
      <c r="IG240" s="160"/>
      <c r="IH240"/>
      <c r="II240"/>
      <c r="IJ240"/>
      <c r="IK240"/>
    </row>
    <row r="241" spans="1:245" s="157" customFormat="1" ht="13.5" customHeight="1">
      <c r="A241" s="138">
        <v>2082801</v>
      </c>
      <c r="B241" s="179" t="s">
        <v>39</v>
      </c>
      <c r="C241" s="174">
        <f>VLOOKUP(A241,'[8]一般公共预算'!$A$6:$C$369,3,FALSE)</f>
        <v>256.88</v>
      </c>
      <c r="D241" s="174">
        <v>251.39</v>
      </c>
      <c r="E241" s="174">
        <f t="shared" si="3"/>
        <v>102.18</v>
      </c>
      <c r="GH241" s="160"/>
      <c r="GI241" s="160"/>
      <c r="GJ241" s="160"/>
      <c r="GK241" s="160"/>
      <c r="GL241" s="160"/>
      <c r="GM241" s="160"/>
      <c r="GN241" s="160"/>
      <c r="GO241" s="160"/>
      <c r="GP241" s="160"/>
      <c r="GQ241" s="160"/>
      <c r="GR241" s="160"/>
      <c r="GS241" s="160"/>
      <c r="GT241" s="160"/>
      <c r="GU241" s="160"/>
      <c r="GV241" s="160"/>
      <c r="GW241" s="160"/>
      <c r="GX241" s="160"/>
      <c r="GY241" s="160"/>
      <c r="GZ241" s="160"/>
      <c r="HA241" s="160"/>
      <c r="HB241" s="160"/>
      <c r="HC241" s="160"/>
      <c r="HD241" s="160"/>
      <c r="HE241" s="160"/>
      <c r="HF241" s="160"/>
      <c r="HG241" s="160"/>
      <c r="HH241" s="160"/>
      <c r="HI241" s="160"/>
      <c r="HJ241" s="160"/>
      <c r="HK241" s="160"/>
      <c r="HL241" s="160"/>
      <c r="HM241" s="160"/>
      <c r="HN241" s="160"/>
      <c r="HO241" s="160"/>
      <c r="HP241" s="160"/>
      <c r="HQ241" s="160"/>
      <c r="HR241" s="160"/>
      <c r="HS241" s="160"/>
      <c r="HT241" s="160"/>
      <c r="HU241" s="160"/>
      <c r="HV241" s="160"/>
      <c r="HW241" s="160"/>
      <c r="HX241" s="160"/>
      <c r="HY241" s="160"/>
      <c r="HZ241" s="160"/>
      <c r="IA241" s="160"/>
      <c r="IB241" s="160"/>
      <c r="IC241" s="160"/>
      <c r="ID241" s="160"/>
      <c r="IE241" s="160"/>
      <c r="IF241" s="160"/>
      <c r="IG241" s="160"/>
      <c r="IH241"/>
      <c r="II241"/>
      <c r="IJ241"/>
      <c r="IK241"/>
    </row>
    <row r="242" spans="1:245" s="157" customFormat="1" ht="13.5" customHeight="1">
      <c r="A242" s="138">
        <v>2082802</v>
      </c>
      <c r="B242" s="179" t="s">
        <v>40</v>
      </c>
      <c r="C242" s="174">
        <f>VLOOKUP(A242,'[8]一般公共预算'!$A$6:$C$369,3,FALSE)</f>
        <v>81</v>
      </c>
      <c r="D242" s="174">
        <v>51.32</v>
      </c>
      <c r="E242" s="174">
        <f t="shared" si="3"/>
        <v>157.83</v>
      </c>
      <c r="GH242" s="160"/>
      <c r="GI242" s="160"/>
      <c r="GJ242" s="160"/>
      <c r="GK242" s="160"/>
      <c r="GL242" s="160"/>
      <c r="GM242" s="160"/>
      <c r="GN242" s="160"/>
      <c r="GO242" s="160"/>
      <c r="GP242" s="160"/>
      <c r="GQ242" s="160"/>
      <c r="GR242" s="160"/>
      <c r="GS242" s="160"/>
      <c r="GT242" s="160"/>
      <c r="GU242" s="160"/>
      <c r="GV242" s="160"/>
      <c r="GW242" s="160"/>
      <c r="GX242" s="160"/>
      <c r="GY242" s="160"/>
      <c r="GZ242" s="160"/>
      <c r="HA242" s="160"/>
      <c r="HB242" s="160"/>
      <c r="HC242" s="160"/>
      <c r="HD242" s="160"/>
      <c r="HE242" s="160"/>
      <c r="HF242" s="160"/>
      <c r="HG242" s="160"/>
      <c r="HH242" s="160"/>
      <c r="HI242" s="160"/>
      <c r="HJ242" s="160"/>
      <c r="HK242" s="160"/>
      <c r="HL242" s="160"/>
      <c r="HM242" s="160"/>
      <c r="HN242" s="160"/>
      <c r="HO242" s="160"/>
      <c r="HP242" s="160"/>
      <c r="HQ242" s="160"/>
      <c r="HR242" s="160"/>
      <c r="HS242" s="160"/>
      <c r="HT242" s="160"/>
      <c r="HU242" s="160"/>
      <c r="HV242" s="160"/>
      <c r="HW242" s="160"/>
      <c r="HX242" s="160"/>
      <c r="HY242" s="160"/>
      <c r="HZ242" s="160"/>
      <c r="IA242" s="160"/>
      <c r="IB242" s="160"/>
      <c r="IC242" s="160"/>
      <c r="ID242" s="160"/>
      <c r="IE242" s="160"/>
      <c r="IF242" s="160"/>
      <c r="IG242" s="160"/>
      <c r="IH242"/>
      <c r="II242"/>
      <c r="IJ242"/>
      <c r="IK242"/>
    </row>
    <row r="243" spans="1:245" s="157" customFormat="1" ht="13.5" customHeight="1">
      <c r="A243" s="138">
        <v>2082804</v>
      </c>
      <c r="B243" s="179" t="s">
        <v>222</v>
      </c>
      <c r="C243" s="174">
        <f>VLOOKUP(A243,'[8]一般公共预算'!$A$6:$C$369,3,FALSE)</f>
        <v>838.33</v>
      </c>
      <c r="D243" s="174">
        <v>777.1</v>
      </c>
      <c r="E243" s="174">
        <f t="shared" si="3"/>
        <v>107.88</v>
      </c>
      <c r="GH243" s="160"/>
      <c r="GI243" s="160"/>
      <c r="GJ243" s="160"/>
      <c r="GK243" s="160"/>
      <c r="GL243" s="160"/>
      <c r="GM243" s="160"/>
      <c r="GN243" s="160"/>
      <c r="GO243" s="160"/>
      <c r="GP243" s="160"/>
      <c r="GQ243" s="160"/>
      <c r="GR243" s="160"/>
      <c r="GS243" s="160"/>
      <c r="GT243" s="160"/>
      <c r="GU243" s="160"/>
      <c r="GV243" s="160"/>
      <c r="GW243" s="160"/>
      <c r="GX243" s="160"/>
      <c r="GY243" s="160"/>
      <c r="GZ243" s="160"/>
      <c r="HA243" s="160"/>
      <c r="HB243" s="160"/>
      <c r="HC243" s="160"/>
      <c r="HD243" s="160"/>
      <c r="HE243" s="160"/>
      <c r="HF243" s="160"/>
      <c r="HG243" s="160"/>
      <c r="HH243" s="160"/>
      <c r="HI243" s="160"/>
      <c r="HJ243" s="160"/>
      <c r="HK243" s="160"/>
      <c r="HL243" s="160"/>
      <c r="HM243" s="160"/>
      <c r="HN243" s="160"/>
      <c r="HO243" s="160"/>
      <c r="HP243" s="160"/>
      <c r="HQ243" s="160"/>
      <c r="HR243" s="160"/>
      <c r="HS243" s="160"/>
      <c r="HT243" s="160"/>
      <c r="HU243" s="160"/>
      <c r="HV243" s="160"/>
      <c r="HW243" s="160"/>
      <c r="HX243" s="160"/>
      <c r="HY243" s="160"/>
      <c r="HZ243" s="160"/>
      <c r="IA243" s="160"/>
      <c r="IB243" s="160"/>
      <c r="IC243" s="160"/>
      <c r="ID243" s="160"/>
      <c r="IE243" s="160"/>
      <c r="IF243" s="160"/>
      <c r="IG243" s="160"/>
      <c r="IH243"/>
      <c r="II243"/>
      <c r="IJ243"/>
      <c r="IK243"/>
    </row>
    <row r="244" spans="1:245" s="157" customFormat="1" ht="13.5" customHeight="1">
      <c r="A244" s="138">
        <v>2082850</v>
      </c>
      <c r="B244" s="179" t="s">
        <v>46</v>
      </c>
      <c r="C244" s="174">
        <f>VLOOKUP(A244,'[8]一般公共预算'!$A$6:$C$369,3,FALSE)</f>
        <v>166.9</v>
      </c>
      <c r="D244" s="174">
        <v>125.17</v>
      </c>
      <c r="E244" s="174">
        <f t="shared" si="3"/>
        <v>133.34</v>
      </c>
      <c r="GH244" s="160"/>
      <c r="GI244" s="160"/>
      <c r="GJ244" s="160"/>
      <c r="GK244" s="160"/>
      <c r="GL244" s="160"/>
      <c r="GM244" s="160"/>
      <c r="GN244" s="160"/>
      <c r="GO244" s="160"/>
      <c r="GP244" s="160"/>
      <c r="GQ244" s="160"/>
      <c r="GR244" s="160"/>
      <c r="GS244" s="160"/>
      <c r="GT244" s="160"/>
      <c r="GU244" s="160"/>
      <c r="GV244" s="160"/>
      <c r="GW244" s="160"/>
      <c r="GX244" s="160"/>
      <c r="GY244" s="160"/>
      <c r="GZ244" s="160"/>
      <c r="HA244" s="160"/>
      <c r="HB244" s="160"/>
      <c r="HC244" s="160"/>
      <c r="HD244" s="160"/>
      <c r="HE244" s="160"/>
      <c r="HF244" s="160"/>
      <c r="HG244" s="160"/>
      <c r="HH244" s="160"/>
      <c r="HI244" s="160"/>
      <c r="HJ244" s="160"/>
      <c r="HK244" s="160"/>
      <c r="HL244" s="160"/>
      <c r="HM244" s="160"/>
      <c r="HN244" s="160"/>
      <c r="HO244" s="160"/>
      <c r="HP244" s="160"/>
      <c r="HQ244" s="160"/>
      <c r="HR244" s="160"/>
      <c r="HS244" s="160"/>
      <c r="HT244" s="160"/>
      <c r="HU244" s="160"/>
      <c r="HV244" s="160"/>
      <c r="HW244" s="160"/>
      <c r="HX244" s="160"/>
      <c r="HY244" s="160"/>
      <c r="HZ244" s="160"/>
      <c r="IA244" s="160"/>
      <c r="IB244" s="160"/>
      <c r="IC244" s="160"/>
      <c r="ID244" s="160"/>
      <c r="IE244" s="160"/>
      <c r="IF244" s="160"/>
      <c r="IG244" s="160"/>
      <c r="IH244"/>
      <c r="II244"/>
      <c r="IJ244"/>
      <c r="IK244"/>
    </row>
    <row r="245" spans="1:245" s="157" customFormat="1" ht="13.5" customHeight="1">
      <c r="A245" s="138">
        <v>20899</v>
      </c>
      <c r="B245" s="179" t="s">
        <v>223</v>
      </c>
      <c r="C245" s="174">
        <f>VLOOKUP(A245,'[8]一般公共预算'!$A$6:$C$369,3,FALSE)</f>
        <v>24509</v>
      </c>
      <c r="D245" s="174">
        <v>17299.13</v>
      </c>
      <c r="E245" s="174">
        <f t="shared" si="3"/>
        <v>141.68</v>
      </c>
      <c r="GH245" s="160"/>
      <c r="GI245" s="160"/>
      <c r="GJ245" s="160"/>
      <c r="GK245" s="160"/>
      <c r="GL245" s="160"/>
      <c r="GM245" s="160"/>
      <c r="GN245" s="160"/>
      <c r="GO245" s="160"/>
      <c r="GP245" s="160"/>
      <c r="GQ245" s="160"/>
      <c r="GR245" s="160"/>
      <c r="GS245" s="160"/>
      <c r="GT245" s="160"/>
      <c r="GU245" s="160"/>
      <c r="GV245" s="160"/>
      <c r="GW245" s="160"/>
      <c r="GX245" s="160"/>
      <c r="GY245" s="160"/>
      <c r="GZ245" s="160"/>
      <c r="HA245" s="160"/>
      <c r="HB245" s="160"/>
      <c r="HC245" s="160"/>
      <c r="HD245" s="160"/>
      <c r="HE245" s="160"/>
      <c r="HF245" s="160"/>
      <c r="HG245" s="160"/>
      <c r="HH245" s="160"/>
      <c r="HI245" s="160"/>
      <c r="HJ245" s="160"/>
      <c r="HK245" s="160"/>
      <c r="HL245" s="160"/>
      <c r="HM245" s="160"/>
      <c r="HN245" s="160"/>
      <c r="HO245" s="160"/>
      <c r="HP245" s="160"/>
      <c r="HQ245" s="160"/>
      <c r="HR245" s="160"/>
      <c r="HS245" s="160"/>
      <c r="HT245" s="160"/>
      <c r="HU245" s="160"/>
      <c r="HV245" s="160"/>
      <c r="HW245" s="160"/>
      <c r="HX245" s="160"/>
      <c r="HY245" s="160"/>
      <c r="HZ245" s="160"/>
      <c r="IA245" s="160"/>
      <c r="IB245" s="160"/>
      <c r="IC245" s="160"/>
      <c r="ID245" s="160"/>
      <c r="IE245" s="160"/>
      <c r="IF245" s="160"/>
      <c r="IG245" s="160"/>
      <c r="IH245"/>
      <c r="II245"/>
      <c r="IJ245"/>
      <c r="IK245"/>
    </row>
    <row r="246" spans="1:245" s="157" customFormat="1" ht="13.5" customHeight="1">
      <c r="A246" s="138">
        <v>2089999</v>
      </c>
      <c r="B246" s="179" t="s">
        <v>224</v>
      </c>
      <c r="C246" s="174">
        <f>VLOOKUP(A246,'[8]一般公共预算'!$A$6:$C$369,3,FALSE)</f>
        <v>24509</v>
      </c>
      <c r="D246" s="174">
        <v>17299.13</v>
      </c>
      <c r="E246" s="174">
        <f t="shared" si="3"/>
        <v>141.68</v>
      </c>
      <c r="GH246" s="160"/>
      <c r="GI246" s="160"/>
      <c r="GJ246" s="160"/>
      <c r="GK246" s="160"/>
      <c r="GL246" s="160"/>
      <c r="GM246" s="160"/>
      <c r="GN246" s="160"/>
      <c r="GO246" s="160"/>
      <c r="GP246" s="160"/>
      <c r="GQ246" s="160"/>
      <c r="GR246" s="160"/>
      <c r="GS246" s="160"/>
      <c r="GT246" s="160"/>
      <c r="GU246" s="160"/>
      <c r="GV246" s="160"/>
      <c r="GW246" s="160"/>
      <c r="GX246" s="160"/>
      <c r="GY246" s="160"/>
      <c r="GZ246" s="160"/>
      <c r="HA246" s="160"/>
      <c r="HB246" s="160"/>
      <c r="HC246" s="160"/>
      <c r="HD246" s="160"/>
      <c r="HE246" s="160"/>
      <c r="HF246" s="160"/>
      <c r="HG246" s="160"/>
      <c r="HH246" s="160"/>
      <c r="HI246" s="160"/>
      <c r="HJ246" s="160"/>
      <c r="HK246" s="160"/>
      <c r="HL246" s="160"/>
      <c r="HM246" s="160"/>
      <c r="HN246" s="160"/>
      <c r="HO246" s="160"/>
      <c r="HP246" s="160"/>
      <c r="HQ246" s="160"/>
      <c r="HR246" s="160"/>
      <c r="HS246" s="160"/>
      <c r="HT246" s="160"/>
      <c r="HU246" s="160"/>
      <c r="HV246" s="160"/>
      <c r="HW246" s="160"/>
      <c r="HX246" s="160"/>
      <c r="HY246" s="160"/>
      <c r="HZ246" s="160"/>
      <c r="IA246" s="160"/>
      <c r="IB246" s="160"/>
      <c r="IC246" s="160"/>
      <c r="ID246" s="160"/>
      <c r="IE246" s="160"/>
      <c r="IF246" s="160"/>
      <c r="IG246" s="160"/>
      <c r="IH246"/>
      <c r="II246"/>
      <c r="IJ246"/>
      <c r="IK246"/>
    </row>
    <row r="247" spans="1:245" s="157" customFormat="1" ht="13.5" customHeight="1">
      <c r="A247" s="171">
        <v>210</v>
      </c>
      <c r="B247" s="178" t="s">
        <v>225</v>
      </c>
      <c r="C247" s="169">
        <f>VLOOKUP(A247,'[8]一般公共预算'!$A$6:$C$369,3,FALSE)</f>
        <v>50404.3</v>
      </c>
      <c r="D247" s="169">
        <v>57555.47</v>
      </c>
      <c r="E247" s="169">
        <f t="shared" si="3"/>
        <v>87.58</v>
      </c>
      <c r="GH247" s="160"/>
      <c r="GI247" s="160"/>
      <c r="GJ247" s="160"/>
      <c r="GK247" s="160"/>
      <c r="GL247" s="160"/>
      <c r="GM247" s="160"/>
      <c r="GN247" s="160"/>
      <c r="GO247" s="160"/>
      <c r="GP247" s="160"/>
      <c r="GQ247" s="160"/>
      <c r="GR247" s="160"/>
      <c r="GS247" s="160"/>
      <c r="GT247" s="160"/>
      <c r="GU247" s="160"/>
      <c r="GV247" s="160"/>
      <c r="GW247" s="160"/>
      <c r="GX247" s="160"/>
      <c r="GY247" s="160"/>
      <c r="GZ247" s="160"/>
      <c r="HA247" s="160"/>
      <c r="HB247" s="160"/>
      <c r="HC247" s="160"/>
      <c r="HD247" s="160"/>
      <c r="HE247" s="160"/>
      <c r="HF247" s="160"/>
      <c r="HG247" s="160"/>
      <c r="HH247" s="160"/>
      <c r="HI247" s="160"/>
      <c r="HJ247" s="160"/>
      <c r="HK247" s="160"/>
      <c r="HL247" s="160"/>
      <c r="HM247" s="160"/>
      <c r="HN247" s="160"/>
      <c r="HO247" s="160"/>
      <c r="HP247" s="160"/>
      <c r="HQ247" s="160"/>
      <c r="HR247" s="160"/>
      <c r="HS247" s="160"/>
      <c r="HT247" s="160"/>
      <c r="HU247" s="160"/>
      <c r="HV247" s="160"/>
      <c r="HW247" s="160"/>
      <c r="HX247" s="160"/>
      <c r="HY247" s="160"/>
      <c r="HZ247" s="160"/>
      <c r="IA247" s="160"/>
      <c r="IB247" s="160"/>
      <c r="IC247" s="160"/>
      <c r="ID247" s="160"/>
      <c r="IE247" s="160"/>
      <c r="IF247" s="160"/>
      <c r="IG247" s="160"/>
      <c r="IH247"/>
      <c r="II247"/>
      <c r="IJ247"/>
      <c r="IK247"/>
    </row>
    <row r="248" spans="1:245" s="157" customFormat="1" ht="13.5" customHeight="1">
      <c r="A248" s="138">
        <v>21001</v>
      </c>
      <c r="B248" s="179" t="s">
        <v>226</v>
      </c>
      <c r="C248" s="174">
        <f>VLOOKUP(A248,'[8]一般公共预算'!$A$6:$C$369,3,FALSE)</f>
        <v>935.14</v>
      </c>
      <c r="D248" s="174">
        <v>1755.43</v>
      </c>
      <c r="E248" s="174">
        <f t="shared" si="3"/>
        <v>53.27</v>
      </c>
      <c r="GH248" s="160"/>
      <c r="GI248" s="160"/>
      <c r="GJ248" s="160"/>
      <c r="GK248" s="160"/>
      <c r="GL248" s="160"/>
      <c r="GM248" s="160"/>
      <c r="GN248" s="160"/>
      <c r="GO248" s="160"/>
      <c r="GP248" s="160"/>
      <c r="GQ248" s="160"/>
      <c r="GR248" s="160"/>
      <c r="GS248" s="160"/>
      <c r="GT248" s="160"/>
      <c r="GU248" s="160"/>
      <c r="GV248" s="160"/>
      <c r="GW248" s="160"/>
      <c r="GX248" s="160"/>
      <c r="GY248" s="160"/>
      <c r="GZ248" s="160"/>
      <c r="HA248" s="160"/>
      <c r="HB248" s="160"/>
      <c r="HC248" s="160"/>
      <c r="HD248" s="160"/>
      <c r="HE248" s="160"/>
      <c r="HF248" s="160"/>
      <c r="HG248" s="160"/>
      <c r="HH248" s="160"/>
      <c r="HI248" s="160"/>
      <c r="HJ248" s="160"/>
      <c r="HK248" s="160"/>
      <c r="HL248" s="160"/>
      <c r="HM248" s="160"/>
      <c r="HN248" s="160"/>
      <c r="HO248" s="160"/>
      <c r="HP248" s="160"/>
      <c r="HQ248" s="160"/>
      <c r="HR248" s="160"/>
      <c r="HS248" s="160"/>
      <c r="HT248" s="160"/>
      <c r="HU248" s="160"/>
      <c r="HV248" s="160"/>
      <c r="HW248" s="160"/>
      <c r="HX248" s="160"/>
      <c r="HY248" s="160"/>
      <c r="HZ248" s="160"/>
      <c r="IA248" s="160"/>
      <c r="IB248" s="160"/>
      <c r="IC248" s="160"/>
      <c r="ID248" s="160"/>
      <c r="IE248" s="160"/>
      <c r="IF248" s="160"/>
      <c r="IG248" s="160"/>
      <c r="IH248"/>
      <c r="II248"/>
      <c r="IJ248"/>
      <c r="IK248"/>
    </row>
    <row r="249" spans="1:245" s="157" customFormat="1" ht="13.5" customHeight="1">
      <c r="A249" s="138">
        <v>2100101</v>
      </c>
      <c r="B249" s="179" t="s">
        <v>39</v>
      </c>
      <c r="C249" s="174">
        <f>VLOOKUP(A249,'[8]一般公共预算'!$A$6:$C$369,3,FALSE)</f>
        <v>935.14</v>
      </c>
      <c r="D249" s="174">
        <v>1066.57</v>
      </c>
      <c r="E249" s="174">
        <f t="shared" si="3"/>
        <v>87.68</v>
      </c>
      <c r="GH249" s="160"/>
      <c r="GI249" s="160"/>
      <c r="GJ249" s="160"/>
      <c r="GK249" s="160"/>
      <c r="GL249" s="160"/>
      <c r="GM249" s="160"/>
      <c r="GN249" s="160"/>
      <c r="GO249" s="160"/>
      <c r="GP249" s="160"/>
      <c r="GQ249" s="160"/>
      <c r="GR249" s="160"/>
      <c r="GS249" s="160"/>
      <c r="GT249" s="160"/>
      <c r="GU249" s="160"/>
      <c r="GV249" s="160"/>
      <c r="GW249" s="160"/>
      <c r="GX249" s="160"/>
      <c r="GY249" s="160"/>
      <c r="GZ249" s="160"/>
      <c r="HA249" s="160"/>
      <c r="HB249" s="160"/>
      <c r="HC249" s="160"/>
      <c r="HD249" s="160"/>
      <c r="HE249" s="160"/>
      <c r="HF249" s="160"/>
      <c r="HG249" s="160"/>
      <c r="HH249" s="160"/>
      <c r="HI249" s="160"/>
      <c r="HJ249" s="160"/>
      <c r="HK249" s="160"/>
      <c r="HL249" s="160"/>
      <c r="HM249" s="160"/>
      <c r="HN249" s="160"/>
      <c r="HO249" s="160"/>
      <c r="HP249" s="160"/>
      <c r="HQ249" s="160"/>
      <c r="HR249" s="160"/>
      <c r="HS249" s="160"/>
      <c r="HT249" s="160"/>
      <c r="HU249" s="160"/>
      <c r="HV249" s="160"/>
      <c r="HW249" s="160"/>
      <c r="HX249" s="160"/>
      <c r="HY249" s="160"/>
      <c r="HZ249" s="160"/>
      <c r="IA249" s="160"/>
      <c r="IB249" s="160"/>
      <c r="IC249" s="160"/>
      <c r="ID249" s="160"/>
      <c r="IE249" s="160"/>
      <c r="IF249" s="160"/>
      <c r="IG249" s="160"/>
      <c r="IH249"/>
      <c r="II249"/>
      <c r="IJ249"/>
      <c r="IK249"/>
    </row>
    <row r="250" spans="1:245" s="157" customFormat="1" ht="13.5" customHeight="1">
      <c r="A250" s="138">
        <v>2100102</v>
      </c>
      <c r="B250" s="179" t="s">
        <v>40</v>
      </c>
      <c r="C250" s="174"/>
      <c r="D250" s="174">
        <v>688.86</v>
      </c>
      <c r="E250" s="174">
        <f t="shared" si="3"/>
        <v>0</v>
      </c>
      <c r="GH250" s="160"/>
      <c r="GI250" s="160"/>
      <c r="GJ250" s="160"/>
      <c r="GK250" s="160"/>
      <c r="GL250" s="160"/>
      <c r="GM250" s="160"/>
      <c r="GN250" s="160"/>
      <c r="GO250" s="160"/>
      <c r="GP250" s="160"/>
      <c r="GQ250" s="160"/>
      <c r="GR250" s="160"/>
      <c r="GS250" s="160"/>
      <c r="GT250" s="160"/>
      <c r="GU250" s="160"/>
      <c r="GV250" s="160"/>
      <c r="GW250" s="160"/>
      <c r="GX250" s="160"/>
      <c r="GY250" s="160"/>
      <c r="GZ250" s="160"/>
      <c r="HA250" s="160"/>
      <c r="HB250" s="160"/>
      <c r="HC250" s="160"/>
      <c r="HD250" s="160"/>
      <c r="HE250" s="160"/>
      <c r="HF250" s="160"/>
      <c r="HG250" s="160"/>
      <c r="HH250" s="160"/>
      <c r="HI250" s="160"/>
      <c r="HJ250" s="160"/>
      <c r="HK250" s="160"/>
      <c r="HL250" s="160"/>
      <c r="HM250" s="160"/>
      <c r="HN250" s="160"/>
      <c r="HO250" s="160"/>
      <c r="HP250" s="160"/>
      <c r="HQ250" s="160"/>
      <c r="HR250" s="160"/>
      <c r="HS250" s="160"/>
      <c r="HT250" s="160"/>
      <c r="HU250" s="160"/>
      <c r="HV250" s="160"/>
      <c r="HW250" s="160"/>
      <c r="HX250" s="160"/>
      <c r="HY250" s="160"/>
      <c r="HZ250" s="160"/>
      <c r="IA250" s="160"/>
      <c r="IB250" s="160"/>
      <c r="IC250" s="160"/>
      <c r="ID250" s="160"/>
      <c r="IE250" s="160"/>
      <c r="IF250" s="160"/>
      <c r="IG250" s="160"/>
      <c r="IH250"/>
      <c r="II250"/>
      <c r="IJ250"/>
      <c r="IK250"/>
    </row>
    <row r="251" spans="1:245" s="157" customFormat="1" ht="13.5" customHeight="1">
      <c r="A251" s="138">
        <v>21004</v>
      </c>
      <c r="B251" s="179" t="s">
        <v>230</v>
      </c>
      <c r="C251" s="174">
        <f>VLOOKUP(A251,'[8]一般公共预算'!$A$6:$C$369,3,FALSE)</f>
        <v>24247.16</v>
      </c>
      <c r="D251" s="174">
        <v>34555.44</v>
      </c>
      <c r="E251" s="174">
        <f t="shared" si="3"/>
        <v>70.17</v>
      </c>
      <c r="GH251" s="160"/>
      <c r="GI251" s="160"/>
      <c r="GJ251" s="160"/>
      <c r="GK251" s="160"/>
      <c r="GL251" s="160"/>
      <c r="GM251" s="160"/>
      <c r="GN251" s="160"/>
      <c r="GO251" s="160"/>
      <c r="GP251" s="160"/>
      <c r="GQ251" s="160"/>
      <c r="GR251" s="160"/>
      <c r="GS251" s="160"/>
      <c r="GT251" s="160"/>
      <c r="GU251" s="160"/>
      <c r="GV251" s="160"/>
      <c r="GW251" s="160"/>
      <c r="GX251" s="160"/>
      <c r="GY251" s="160"/>
      <c r="GZ251" s="160"/>
      <c r="HA251" s="160"/>
      <c r="HB251" s="160"/>
      <c r="HC251" s="160"/>
      <c r="HD251" s="160"/>
      <c r="HE251" s="160"/>
      <c r="HF251" s="160"/>
      <c r="HG251" s="160"/>
      <c r="HH251" s="160"/>
      <c r="HI251" s="160"/>
      <c r="HJ251" s="160"/>
      <c r="HK251" s="160"/>
      <c r="HL251" s="160"/>
      <c r="HM251" s="160"/>
      <c r="HN251" s="160"/>
      <c r="HO251" s="160"/>
      <c r="HP251" s="160"/>
      <c r="HQ251" s="160"/>
      <c r="HR251" s="160"/>
      <c r="HS251" s="160"/>
      <c r="HT251" s="160"/>
      <c r="HU251" s="160"/>
      <c r="HV251" s="160"/>
      <c r="HW251" s="160"/>
      <c r="HX251" s="160"/>
      <c r="HY251" s="160"/>
      <c r="HZ251" s="160"/>
      <c r="IA251" s="160"/>
      <c r="IB251" s="160"/>
      <c r="IC251" s="160"/>
      <c r="ID251" s="160"/>
      <c r="IE251" s="160"/>
      <c r="IF251" s="160"/>
      <c r="IG251" s="160"/>
      <c r="IH251"/>
      <c r="II251"/>
      <c r="IJ251"/>
      <c r="IK251"/>
    </row>
    <row r="252" spans="1:245" s="157" customFormat="1" ht="13.5" customHeight="1">
      <c r="A252" s="138">
        <v>2100401</v>
      </c>
      <c r="B252" s="179" t="s">
        <v>231</v>
      </c>
      <c r="C252" s="174">
        <f>VLOOKUP(A252,'[8]一般公共预算'!$A$6:$C$369,3,FALSE)</f>
        <v>2051.59</v>
      </c>
      <c r="D252" s="174">
        <v>1769.51</v>
      </c>
      <c r="E252" s="174">
        <f t="shared" si="3"/>
        <v>115.94</v>
      </c>
      <c r="GH252" s="160"/>
      <c r="GI252" s="160"/>
      <c r="GJ252" s="160"/>
      <c r="GK252" s="160"/>
      <c r="GL252" s="160"/>
      <c r="GM252" s="160"/>
      <c r="GN252" s="160"/>
      <c r="GO252" s="160"/>
      <c r="GP252" s="160"/>
      <c r="GQ252" s="160"/>
      <c r="GR252" s="160"/>
      <c r="GS252" s="160"/>
      <c r="GT252" s="160"/>
      <c r="GU252" s="160"/>
      <c r="GV252" s="160"/>
      <c r="GW252" s="160"/>
      <c r="GX252" s="160"/>
      <c r="GY252" s="160"/>
      <c r="GZ252" s="160"/>
      <c r="HA252" s="160"/>
      <c r="HB252" s="160"/>
      <c r="HC252" s="160"/>
      <c r="HD252" s="160"/>
      <c r="HE252" s="160"/>
      <c r="HF252" s="160"/>
      <c r="HG252" s="160"/>
      <c r="HH252" s="160"/>
      <c r="HI252" s="160"/>
      <c r="HJ252" s="160"/>
      <c r="HK252" s="160"/>
      <c r="HL252" s="160"/>
      <c r="HM252" s="160"/>
      <c r="HN252" s="160"/>
      <c r="HO252" s="160"/>
      <c r="HP252" s="160"/>
      <c r="HQ252" s="160"/>
      <c r="HR252" s="160"/>
      <c r="HS252" s="160"/>
      <c r="HT252" s="160"/>
      <c r="HU252" s="160"/>
      <c r="HV252" s="160"/>
      <c r="HW252" s="160"/>
      <c r="HX252" s="160"/>
      <c r="HY252" s="160"/>
      <c r="HZ252" s="160"/>
      <c r="IA252" s="160"/>
      <c r="IB252" s="160"/>
      <c r="IC252" s="160"/>
      <c r="ID252" s="160"/>
      <c r="IE252" s="160"/>
      <c r="IF252" s="160"/>
      <c r="IG252" s="160"/>
      <c r="IH252"/>
      <c r="II252"/>
      <c r="IJ252"/>
      <c r="IK252"/>
    </row>
    <row r="253" spans="1:245" s="157" customFormat="1" ht="13.5" customHeight="1">
      <c r="A253" s="138">
        <v>2100402</v>
      </c>
      <c r="B253" s="179" t="s">
        <v>232</v>
      </c>
      <c r="C253" s="174">
        <f>VLOOKUP(A253,'[8]一般公共预算'!$A$6:$C$369,3,FALSE)</f>
        <v>1354.88</v>
      </c>
      <c r="D253" s="174">
        <v>1466.97</v>
      </c>
      <c r="E253" s="174">
        <f t="shared" si="3"/>
        <v>92.36</v>
      </c>
      <c r="GH253" s="160"/>
      <c r="GI253" s="160"/>
      <c r="GJ253" s="160"/>
      <c r="GK253" s="160"/>
      <c r="GL253" s="160"/>
      <c r="GM253" s="160"/>
      <c r="GN253" s="160"/>
      <c r="GO253" s="160"/>
      <c r="GP253" s="160"/>
      <c r="GQ253" s="160"/>
      <c r="GR253" s="160"/>
      <c r="GS253" s="160"/>
      <c r="GT253" s="160"/>
      <c r="GU253" s="160"/>
      <c r="GV253" s="160"/>
      <c r="GW253" s="160"/>
      <c r="GX253" s="160"/>
      <c r="GY253" s="160"/>
      <c r="GZ253" s="160"/>
      <c r="HA253" s="160"/>
      <c r="HB253" s="160"/>
      <c r="HC253" s="160"/>
      <c r="HD253" s="160"/>
      <c r="HE253" s="160"/>
      <c r="HF253" s="160"/>
      <c r="HG253" s="160"/>
      <c r="HH253" s="160"/>
      <c r="HI253" s="160"/>
      <c r="HJ253" s="160"/>
      <c r="HK253" s="160"/>
      <c r="HL253" s="160"/>
      <c r="HM253" s="160"/>
      <c r="HN253" s="160"/>
      <c r="HO253" s="160"/>
      <c r="HP253" s="160"/>
      <c r="HQ253" s="160"/>
      <c r="HR253" s="160"/>
      <c r="HS253" s="160"/>
      <c r="HT253" s="160"/>
      <c r="HU253" s="160"/>
      <c r="HV253" s="160"/>
      <c r="HW253" s="160"/>
      <c r="HX253" s="160"/>
      <c r="HY253" s="160"/>
      <c r="HZ253" s="160"/>
      <c r="IA253" s="160"/>
      <c r="IB253" s="160"/>
      <c r="IC253" s="160"/>
      <c r="ID253" s="160"/>
      <c r="IE253" s="160"/>
      <c r="IF253" s="160"/>
      <c r="IG253" s="160"/>
      <c r="IH253"/>
      <c r="II253"/>
      <c r="IJ253"/>
      <c r="IK253"/>
    </row>
    <row r="254" spans="1:245" s="157" customFormat="1" ht="13.5" customHeight="1">
      <c r="A254" s="138">
        <v>2100403</v>
      </c>
      <c r="B254" s="179" t="s">
        <v>233</v>
      </c>
      <c r="C254" s="174">
        <f>VLOOKUP(A254,'[8]一般公共预算'!$A$6:$C$369,3,FALSE)</f>
        <v>769.91</v>
      </c>
      <c r="D254" s="174">
        <v>671.28</v>
      </c>
      <c r="E254" s="174">
        <f t="shared" si="3"/>
        <v>114.69</v>
      </c>
      <c r="GH254" s="160"/>
      <c r="GI254" s="160"/>
      <c r="GJ254" s="160"/>
      <c r="GK254" s="160"/>
      <c r="GL254" s="160"/>
      <c r="GM254" s="160"/>
      <c r="GN254" s="160"/>
      <c r="GO254" s="160"/>
      <c r="GP254" s="160"/>
      <c r="GQ254" s="160"/>
      <c r="GR254" s="160"/>
      <c r="GS254" s="160"/>
      <c r="GT254" s="160"/>
      <c r="GU254" s="160"/>
      <c r="GV254" s="160"/>
      <c r="GW254" s="160"/>
      <c r="GX254" s="160"/>
      <c r="GY254" s="160"/>
      <c r="GZ254" s="160"/>
      <c r="HA254" s="160"/>
      <c r="HB254" s="160"/>
      <c r="HC254" s="160"/>
      <c r="HD254" s="160"/>
      <c r="HE254" s="160"/>
      <c r="HF254" s="160"/>
      <c r="HG254" s="160"/>
      <c r="HH254" s="160"/>
      <c r="HI254" s="160"/>
      <c r="HJ254" s="160"/>
      <c r="HK254" s="160"/>
      <c r="HL254" s="160"/>
      <c r="HM254" s="160"/>
      <c r="HN254" s="160"/>
      <c r="HO254" s="160"/>
      <c r="HP254" s="160"/>
      <c r="HQ254" s="160"/>
      <c r="HR254" s="160"/>
      <c r="HS254" s="160"/>
      <c r="HT254" s="160"/>
      <c r="HU254" s="160"/>
      <c r="HV254" s="160"/>
      <c r="HW254" s="160"/>
      <c r="HX254" s="160"/>
      <c r="HY254" s="160"/>
      <c r="HZ254" s="160"/>
      <c r="IA254" s="160"/>
      <c r="IB254" s="160"/>
      <c r="IC254" s="160"/>
      <c r="ID254" s="160"/>
      <c r="IE254" s="160"/>
      <c r="IF254" s="160"/>
      <c r="IG254" s="160"/>
      <c r="IH254"/>
      <c r="II254"/>
      <c r="IJ254"/>
      <c r="IK254"/>
    </row>
    <row r="255" spans="1:189" s="159" customFormat="1" ht="13.5" customHeight="1">
      <c r="A255" s="138">
        <v>2100407</v>
      </c>
      <c r="B255" s="179" t="s">
        <v>234</v>
      </c>
      <c r="C255" s="174">
        <f>VLOOKUP(A255,'[8]一般公共预算'!$A$6:$C$369,3,FALSE)</f>
        <v>239.07</v>
      </c>
      <c r="D255" s="174">
        <v>124.75</v>
      </c>
      <c r="E255" s="174">
        <f t="shared" si="3"/>
        <v>191.64</v>
      </c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8"/>
      <c r="BI255" s="158"/>
      <c r="BJ255" s="158"/>
      <c r="BK255" s="158"/>
      <c r="BL255" s="158"/>
      <c r="BM255" s="158"/>
      <c r="BN255" s="158"/>
      <c r="BO255" s="158"/>
      <c r="BP255" s="158"/>
      <c r="BQ255" s="158"/>
      <c r="BR255" s="158"/>
      <c r="BS255" s="158"/>
      <c r="BT255" s="158"/>
      <c r="BU255" s="158"/>
      <c r="BV255" s="158"/>
      <c r="BW255" s="158"/>
      <c r="BX255" s="158"/>
      <c r="BY255" s="158"/>
      <c r="BZ255" s="158"/>
      <c r="CA255" s="158"/>
      <c r="CB255" s="158"/>
      <c r="CC255" s="158"/>
      <c r="CD255" s="158"/>
      <c r="CE255" s="158"/>
      <c r="CF255" s="158"/>
      <c r="CG255" s="158"/>
      <c r="CH255" s="158"/>
      <c r="CI255" s="158"/>
      <c r="CJ255" s="158"/>
      <c r="CK255" s="158"/>
      <c r="CL255" s="158"/>
      <c r="CM255" s="158"/>
      <c r="CN255" s="158"/>
      <c r="CO255" s="158"/>
      <c r="CP255" s="158"/>
      <c r="CQ255" s="158"/>
      <c r="CR255" s="158"/>
      <c r="CS255" s="158"/>
      <c r="CT255" s="158"/>
      <c r="CU255" s="158"/>
      <c r="CV255" s="158"/>
      <c r="CW255" s="158"/>
      <c r="CX255" s="158"/>
      <c r="CY255" s="158"/>
      <c r="CZ255" s="158"/>
      <c r="DA255" s="158"/>
      <c r="DB255" s="158"/>
      <c r="DC255" s="158"/>
      <c r="DD255" s="158"/>
      <c r="DE255" s="158"/>
      <c r="DF255" s="158"/>
      <c r="DG255" s="158"/>
      <c r="DH255" s="158"/>
      <c r="DI255" s="158"/>
      <c r="DJ255" s="158"/>
      <c r="DK255" s="158"/>
      <c r="DL255" s="158"/>
      <c r="DM255" s="158"/>
      <c r="DN255" s="158"/>
      <c r="DO255" s="158"/>
      <c r="DP255" s="158"/>
      <c r="DQ255" s="158"/>
      <c r="DR255" s="158"/>
      <c r="DS255" s="158"/>
      <c r="DT255" s="158"/>
      <c r="DU255" s="158"/>
      <c r="DV255" s="158"/>
      <c r="DW255" s="158"/>
      <c r="DX255" s="158"/>
      <c r="DY255" s="158"/>
      <c r="DZ255" s="158"/>
      <c r="EA255" s="158"/>
      <c r="EB255" s="158"/>
      <c r="EC255" s="158"/>
      <c r="ED255" s="158"/>
      <c r="EE255" s="158"/>
      <c r="EF255" s="158"/>
      <c r="EG255" s="158"/>
      <c r="EH255" s="158"/>
      <c r="EI255" s="158"/>
      <c r="EJ255" s="158"/>
      <c r="EK255" s="158"/>
      <c r="EL255" s="158"/>
      <c r="EM255" s="158"/>
      <c r="EN255" s="158"/>
      <c r="EO255" s="158"/>
      <c r="EP255" s="158"/>
      <c r="EQ255" s="158"/>
      <c r="ER255" s="158"/>
      <c r="ES255" s="158"/>
      <c r="ET255" s="158"/>
      <c r="EU255" s="158"/>
      <c r="EV255" s="158"/>
      <c r="EW255" s="158"/>
      <c r="EX255" s="158"/>
      <c r="EY255" s="158"/>
      <c r="EZ255" s="158"/>
      <c r="FA255" s="158"/>
      <c r="FB255" s="158"/>
      <c r="FC255" s="158"/>
      <c r="FD255" s="158"/>
      <c r="FE255" s="158"/>
      <c r="FF255" s="158"/>
      <c r="FG255" s="158"/>
      <c r="FH255" s="158"/>
      <c r="FI255" s="158"/>
      <c r="FJ255" s="158"/>
      <c r="FK255" s="158"/>
      <c r="FL255" s="158"/>
      <c r="FM255" s="158"/>
      <c r="FN255" s="158"/>
      <c r="FO255" s="158"/>
      <c r="FP255" s="158"/>
      <c r="FQ255" s="158"/>
      <c r="FR255" s="158"/>
      <c r="FS255" s="158"/>
      <c r="FT255" s="158"/>
      <c r="FU255" s="158"/>
      <c r="FV255" s="158"/>
      <c r="FW255" s="158"/>
      <c r="FX255" s="158"/>
      <c r="FY255" s="158"/>
      <c r="FZ255" s="158"/>
      <c r="GA255" s="158"/>
      <c r="GB255" s="158"/>
      <c r="GC255" s="158"/>
      <c r="GD255" s="158"/>
      <c r="GE255" s="158"/>
      <c r="GF255" s="158"/>
      <c r="GG255" s="158"/>
    </row>
    <row r="256" spans="1:189" s="159" customFormat="1" ht="13.5" customHeight="1">
      <c r="A256" s="138">
        <v>2100408</v>
      </c>
      <c r="B256" s="179" t="s">
        <v>235</v>
      </c>
      <c r="C256" s="174">
        <f>VLOOKUP(A256,'[8]一般公共预算'!$A$6:$C$369,3,FALSE)</f>
        <v>4512.73</v>
      </c>
      <c r="D256" s="174">
        <v>4563.29</v>
      </c>
      <c r="E256" s="174">
        <f t="shared" si="3"/>
        <v>98.89</v>
      </c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  <c r="BH256" s="158"/>
      <c r="BI256" s="158"/>
      <c r="BJ256" s="158"/>
      <c r="BK256" s="158"/>
      <c r="BL256" s="158"/>
      <c r="BM256" s="158"/>
      <c r="BN256" s="158"/>
      <c r="BO256" s="158"/>
      <c r="BP256" s="158"/>
      <c r="BQ256" s="158"/>
      <c r="BR256" s="158"/>
      <c r="BS256" s="158"/>
      <c r="BT256" s="158"/>
      <c r="BU256" s="158"/>
      <c r="BV256" s="158"/>
      <c r="BW256" s="158"/>
      <c r="BX256" s="158"/>
      <c r="BY256" s="158"/>
      <c r="BZ256" s="158"/>
      <c r="CA256" s="158"/>
      <c r="CB256" s="158"/>
      <c r="CC256" s="158"/>
      <c r="CD256" s="158"/>
      <c r="CE256" s="158"/>
      <c r="CF256" s="158"/>
      <c r="CG256" s="158"/>
      <c r="CH256" s="158"/>
      <c r="CI256" s="158"/>
      <c r="CJ256" s="158"/>
      <c r="CK256" s="158"/>
      <c r="CL256" s="158"/>
      <c r="CM256" s="158"/>
      <c r="CN256" s="158"/>
      <c r="CO256" s="158"/>
      <c r="CP256" s="158"/>
      <c r="CQ256" s="158"/>
      <c r="CR256" s="158"/>
      <c r="CS256" s="158"/>
      <c r="CT256" s="158"/>
      <c r="CU256" s="158"/>
      <c r="CV256" s="158"/>
      <c r="CW256" s="158"/>
      <c r="CX256" s="158"/>
      <c r="CY256" s="158"/>
      <c r="CZ256" s="158"/>
      <c r="DA256" s="158"/>
      <c r="DB256" s="158"/>
      <c r="DC256" s="158"/>
      <c r="DD256" s="158"/>
      <c r="DE256" s="158"/>
      <c r="DF256" s="158"/>
      <c r="DG256" s="158"/>
      <c r="DH256" s="158"/>
      <c r="DI256" s="158"/>
      <c r="DJ256" s="158"/>
      <c r="DK256" s="158"/>
      <c r="DL256" s="158"/>
      <c r="DM256" s="158"/>
      <c r="DN256" s="158"/>
      <c r="DO256" s="158"/>
      <c r="DP256" s="158"/>
      <c r="DQ256" s="158"/>
      <c r="DR256" s="158"/>
      <c r="DS256" s="158"/>
      <c r="DT256" s="158"/>
      <c r="DU256" s="158"/>
      <c r="DV256" s="158"/>
      <c r="DW256" s="158"/>
      <c r="DX256" s="158"/>
      <c r="DY256" s="158"/>
      <c r="DZ256" s="158"/>
      <c r="EA256" s="158"/>
      <c r="EB256" s="158"/>
      <c r="EC256" s="158"/>
      <c r="ED256" s="158"/>
      <c r="EE256" s="158"/>
      <c r="EF256" s="158"/>
      <c r="EG256" s="158"/>
      <c r="EH256" s="158"/>
      <c r="EI256" s="158"/>
      <c r="EJ256" s="158"/>
      <c r="EK256" s="158"/>
      <c r="EL256" s="158"/>
      <c r="EM256" s="158"/>
      <c r="EN256" s="158"/>
      <c r="EO256" s="158"/>
      <c r="EP256" s="158"/>
      <c r="EQ256" s="158"/>
      <c r="ER256" s="158"/>
      <c r="ES256" s="158"/>
      <c r="ET256" s="158"/>
      <c r="EU256" s="158"/>
      <c r="EV256" s="158"/>
      <c r="EW256" s="158"/>
      <c r="EX256" s="158"/>
      <c r="EY256" s="158"/>
      <c r="EZ256" s="158"/>
      <c r="FA256" s="158"/>
      <c r="FB256" s="158"/>
      <c r="FC256" s="158"/>
      <c r="FD256" s="158"/>
      <c r="FE256" s="158"/>
      <c r="FF256" s="158"/>
      <c r="FG256" s="158"/>
      <c r="FH256" s="158"/>
      <c r="FI256" s="158"/>
      <c r="FJ256" s="158"/>
      <c r="FK256" s="158"/>
      <c r="FL256" s="158"/>
      <c r="FM256" s="158"/>
      <c r="FN256" s="158"/>
      <c r="FO256" s="158"/>
      <c r="FP256" s="158"/>
      <c r="FQ256" s="158"/>
      <c r="FR256" s="158"/>
      <c r="FS256" s="158"/>
      <c r="FT256" s="158"/>
      <c r="FU256" s="158"/>
      <c r="FV256" s="158"/>
      <c r="FW256" s="158"/>
      <c r="FX256" s="158"/>
      <c r="FY256" s="158"/>
      <c r="FZ256" s="158"/>
      <c r="GA256" s="158"/>
      <c r="GB256" s="158"/>
      <c r="GC256" s="158"/>
      <c r="GD256" s="158"/>
      <c r="GE256" s="158"/>
      <c r="GF256" s="158"/>
      <c r="GG256" s="158"/>
    </row>
    <row r="257" spans="1:245" s="157" customFormat="1" ht="13.5" customHeight="1">
      <c r="A257" s="138">
        <v>2100499</v>
      </c>
      <c r="B257" s="179" t="s">
        <v>237</v>
      </c>
      <c r="C257" s="174">
        <f>VLOOKUP(A257,'[8]一般公共预算'!$A$6:$C$369,3,FALSE)</f>
        <v>15318.99</v>
      </c>
      <c r="D257" s="174">
        <v>25959.64</v>
      </c>
      <c r="E257" s="174">
        <f t="shared" si="3"/>
        <v>59.01</v>
      </c>
      <c r="GH257" s="160"/>
      <c r="GI257" s="160"/>
      <c r="GJ257" s="160"/>
      <c r="GK257" s="160"/>
      <c r="GL257" s="160"/>
      <c r="GM257" s="160"/>
      <c r="GN257" s="160"/>
      <c r="GO257" s="160"/>
      <c r="GP257" s="160"/>
      <c r="GQ257" s="160"/>
      <c r="GR257" s="160"/>
      <c r="GS257" s="160"/>
      <c r="GT257" s="160"/>
      <c r="GU257" s="160"/>
      <c r="GV257" s="160"/>
      <c r="GW257" s="160"/>
      <c r="GX257" s="160"/>
      <c r="GY257" s="160"/>
      <c r="GZ257" s="160"/>
      <c r="HA257" s="160"/>
      <c r="HB257" s="160"/>
      <c r="HC257" s="160"/>
      <c r="HD257" s="160"/>
      <c r="HE257" s="160"/>
      <c r="HF257" s="160"/>
      <c r="HG257" s="160"/>
      <c r="HH257" s="160"/>
      <c r="HI257" s="160"/>
      <c r="HJ257" s="160"/>
      <c r="HK257" s="160"/>
      <c r="HL257" s="160"/>
      <c r="HM257" s="160"/>
      <c r="HN257" s="160"/>
      <c r="HO257" s="160"/>
      <c r="HP257" s="160"/>
      <c r="HQ257" s="160"/>
      <c r="HR257" s="160"/>
      <c r="HS257" s="160"/>
      <c r="HT257" s="160"/>
      <c r="HU257" s="160"/>
      <c r="HV257" s="160"/>
      <c r="HW257" s="160"/>
      <c r="HX257" s="160"/>
      <c r="HY257" s="160"/>
      <c r="HZ257" s="160"/>
      <c r="IA257" s="160"/>
      <c r="IB257" s="160"/>
      <c r="IC257" s="160"/>
      <c r="ID257" s="160"/>
      <c r="IE257" s="160"/>
      <c r="IF257" s="160"/>
      <c r="IG257" s="160"/>
      <c r="IH257"/>
      <c r="II257"/>
      <c r="IJ257"/>
      <c r="IK257"/>
    </row>
    <row r="258" spans="1:245" s="157" customFormat="1" ht="13.5" customHeight="1">
      <c r="A258" s="138">
        <v>21006</v>
      </c>
      <c r="B258" s="179" t="s">
        <v>238</v>
      </c>
      <c r="C258" s="174">
        <f>VLOOKUP(A258,'[8]一般公共预算'!$A$6:$C$369,3,FALSE)</f>
        <v>1600.13</v>
      </c>
      <c r="D258" s="174">
        <v>1655.68</v>
      </c>
      <c r="E258" s="174">
        <f t="shared" si="3"/>
        <v>96.64</v>
      </c>
      <c r="GH258" s="160"/>
      <c r="GI258" s="160"/>
      <c r="GJ258" s="160"/>
      <c r="GK258" s="160"/>
      <c r="GL258" s="160"/>
      <c r="GM258" s="160"/>
      <c r="GN258" s="160"/>
      <c r="GO258" s="160"/>
      <c r="GP258" s="160"/>
      <c r="GQ258" s="160"/>
      <c r="GR258" s="160"/>
      <c r="GS258" s="160"/>
      <c r="GT258" s="160"/>
      <c r="GU258" s="160"/>
      <c r="GV258" s="160"/>
      <c r="GW258" s="160"/>
      <c r="GX258" s="160"/>
      <c r="GY258" s="160"/>
      <c r="GZ258" s="160"/>
      <c r="HA258" s="160"/>
      <c r="HB258" s="160"/>
      <c r="HC258" s="160"/>
      <c r="HD258" s="160"/>
      <c r="HE258" s="160"/>
      <c r="HF258" s="160"/>
      <c r="HG258" s="160"/>
      <c r="HH258" s="160"/>
      <c r="HI258" s="160"/>
      <c r="HJ258" s="160"/>
      <c r="HK258" s="160"/>
      <c r="HL258" s="160"/>
      <c r="HM258" s="160"/>
      <c r="HN258" s="160"/>
      <c r="HO258" s="160"/>
      <c r="HP258" s="160"/>
      <c r="HQ258" s="160"/>
      <c r="HR258" s="160"/>
      <c r="HS258" s="160"/>
      <c r="HT258" s="160"/>
      <c r="HU258" s="160"/>
      <c r="HV258" s="160"/>
      <c r="HW258" s="160"/>
      <c r="HX258" s="160"/>
      <c r="HY258" s="160"/>
      <c r="HZ258" s="160"/>
      <c r="IA258" s="160"/>
      <c r="IB258" s="160"/>
      <c r="IC258" s="160"/>
      <c r="ID258" s="160"/>
      <c r="IE258" s="160"/>
      <c r="IF258" s="160"/>
      <c r="IG258" s="160"/>
      <c r="IH258"/>
      <c r="II258"/>
      <c r="IJ258"/>
      <c r="IK258"/>
    </row>
    <row r="259" spans="1:189" s="159" customFormat="1" ht="13.5" customHeight="1">
      <c r="A259" s="138">
        <v>2100699</v>
      </c>
      <c r="B259" s="179" t="s">
        <v>239</v>
      </c>
      <c r="C259" s="174">
        <f>VLOOKUP(A259,'[8]一般公共预算'!$A$6:$C$369,3,FALSE)</f>
        <v>1600.13</v>
      </c>
      <c r="D259" s="174">
        <v>1655.68</v>
      </c>
      <c r="E259" s="174">
        <f t="shared" si="3"/>
        <v>96.64</v>
      </c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  <c r="BI259" s="158"/>
      <c r="BJ259" s="158"/>
      <c r="BK259" s="158"/>
      <c r="BL259" s="158"/>
      <c r="BM259" s="158"/>
      <c r="BN259" s="158"/>
      <c r="BO259" s="158"/>
      <c r="BP259" s="158"/>
      <c r="BQ259" s="158"/>
      <c r="BR259" s="158"/>
      <c r="BS259" s="158"/>
      <c r="BT259" s="158"/>
      <c r="BU259" s="158"/>
      <c r="BV259" s="158"/>
      <c r="BW259" s="158"/>
      <c r="BX259" s="158"/>
      <c r="BY259" s="158"/>
      <c r="BZ259" s="158"/>
      <c r="CA259" s="158"/>
      <c r="CB259" s="158"/>
      <c r="CC259" s="158"/>
      <c r="CD259" s="158"/>
      <c r="CE259" s="158"/>
      <c r="CF259" s="158"/>
      <c r="CG259" s="158"/>
      <c r="CH259" s="158"/>
      <c r="CI259" s="158"/>
      <c r="CJ259" s="158"/>
      <c r="CK259" s="158"/>
      <c r="CL259" s="158"/>
      <c r="CM259" s="158"/>
      <c r="CN259" s="158"/>
      <c r="CO259" s="158"/>
      <c r="CP259" s="158"/>
      <c r="CQ259" s="158"/>
      <c r="CR259" s="158"/>
      <c r="CS259" s="158"/>
      <c r="CT259" s="158"/>
      <c r="CU259" s="158"/>
      <c r="CV259" s="158"/>
      <c r="CW259" s="158"/>
      <c r="CX259" s="158"/>
      <c r="CY259" s="158"/>
      <c r="CZ259" s="158"/>
      <c r="DA259" s="158"/>
      <c r="DB259" s="158"/>
      <c r="DC259" s="158"/>
      <c r="DD259" s="158"/>
      <c r="DE259" s="158"/>
      <c r="DF259" s="158"/>
      <c r="DG259" s="158"/>
      <c r="DH259" s="158"/>
      <c r="DI259" s="158"/>
      <c r="DJ259" s="158"/>
      <c r="DK259" s="158"/>
      <c r="DL259" s="158"/>
      <c r="DM259" s="158"/>
      <c r="DN259" s="158"/>
      <c r="DO259" s="158"/>
      <c r="DP259" s="158"/>
      <c r="DQ259" s="158"/>
      <c r="DR259" s="158"/>
      <c r="DS259" s="158"/>
      <c r="DT259" s="158"/>
      <c r="DU259" s="158"/>
      <c r="DV259" s="158"/>
      <c r="DW259" s="158"/>
      <c r="DX259" s="158"/>
      <c r="DY259" s="158"/>
      <c r="DZ259" s="158"/>
      <c r="EA259" s="158"/>
      <c r="EB259" s="158"/>
      <c r="EC259" s="158"/>
      <c r="ED259" s="158"/>
      <c r="EE259" s="158"/>
      <c r="EF259" s="158"/>
      <c r="EG259" s="158"/>
      <c r="EH259" s="158"/>
      <c r="EI259" s="158"/>
      <c r="EJ259" s="158"/>
      <c r="EK259" s="158"/>
      <c r="EL259" s="158"/>
      <c r="EM259" s="158"/>
      <c r="EN259" s="158"/>
      <c r="EO259" s="158"/>
      <c r="EP259" s="158"/>
      <c r="EQ259" s="158"/>
      <c r="ER259" s="158"/>
      <c r="ES259" s="158"/>
      <c r="ET259" s="158"/>
      <c r="EU259" s="158"/>
      <c r="EV259" s="158"/>
      <c r="EW259" s="158"/>
      <c r="EX259" s="158"/>
      <c r="EY259" s="158"/>
      <c r="EZ259" s="158"/>
      <c r="FA259" s="158"/>
      <c r="FB259" s="158"/>
      <c r="FC259" s="158"/>
      <c r="FD259" s="158"/>
      <c r="FE259" s="158"/>
      <c r="FF259" s="158"/>
      <c r="FG259" s="158"/>
      <c r="FH259" s="158"/>
      <c r="FI259" s="158"/>
      <c r="FJ259" s="158"/>
      <c r="FK259" s="158"/>
      <c r="FL259" s="158"/>
      <c r="FM259" s="158"/>
      <c r="FN259" s="158"/>
      <c r="FO259" s="158"/>
      <c r="FP259" s="158"/>
      <c r="FQ259" s="158"/>
      <c r="FR259" s="158"/>
      <c r="FS259" s="158"/>
      <c r="FT259" s="158"/>
      <c r="FU259" s="158"/>
      <c r="FV259" s="158"/>
      <c r="FW259" s="158"/>
      <c r="FX259" s="158"/>
      <c r="FY259" s="158"/>
      <c r="FZ259" s="158"/>
      <c r="GA259" s="158"/>
      <c r="GB259" s="158"/>
      <c r="GC259" s="158"/>
      <c r="GD259" s="158"/>
      <c r="GE259" s="158"/>
      <c r="GF259" s="158"/>
      <c r="GG259" s="158"/>
    </row>
    <row r="260" spans="1:245" s="157" customFormat="1" ht="13.5" customHeight="1">
      <c r="A260" s="138">
        <v>21007</v>
      </c>
      <c r="B260" s="179" t="s">
        <v>240</v>
      </c>
      <c r="C260" s="174">
        <f>VLOOKUP(A260,'[8]一般公共预算'!$A$6:$C$369,3,FALSE)</f>
        <v>2082.5</v>
      </c>
      <c r="D260" s="174">
        <v>2002.8</v>
      </c>
      <c r="E260" s="174">
        <f t="shared" si="3"/>
        <v>103.98</v>
      </c>
      <c r="GH260" s="160"/>
      <c r="GI260" s="160"/>
      <c r="GJ260" s="160"/>
      <c r="GK260" s="160"/>
      <c r="GL260" s="160"/>
      <c r="GM260" s="160"/>
      <c r="GN260" s="160"/>
      <c r="GO260" s="160"/>
      <c r="GP260" s="160"/>
      <c r="GQ260" s="160"/>
      <c r="GR260" s="160"/>
      <c r="GS260" s="160"/>
      <c r="GT260" s="160"/>
      <c r="GU260" s="160"/>
      <c r="GV260" s="160"/>
      <c r="GW260" s="160"/>
      <c r="GX260" s="160"/>
      <c r="GY260" s="160"/>
      <c r="GZ260" s="160"/>
      <c r="HA260" s="160"/>
      <c r="HB260" s="160"/>
      <c r="HC260" s="160"/>
      <c r="HD260" s="160"/>
      <c r="HE260" s="160"/>
      <c r="HF260" s="160"/>
      <c r="HG260" s="160"/>
      <c r="HH260" s="160"/>
      <c r="HI260" s="160"/>
      <c r="HJ260" s="160"/>
      <c r="HK260" s="160"/>
      <c r="HL260" s="160"/>
      <c r="HM260" s="160"/>
      <c r="HN260" s="160"/>
      <c r="HO260" s="160"/>
      <c r="HP260" s="160"/>
      <c r="HQ260" s="160"/>
      <c r="HR260" s="160"/>
      <c r="HS260" s="160"/>
      <c r="HT260" s="160"/>
      <c r="HU260" s="160"/>
      <c r="HV260" s="160"/>
      <c r="HW260" s="160"/>
      <c r="HX260" s="160"/>
      <c r="HY260" s="160"/>
      <c r="HZ260" s="160"/>
      <c r="IA260" s="160"/>
      <c r="IB260" s="160"/>
      <c r="IC260" s="160"/>
      <c r="ID260" s="160"/>
      <c r="IE260" s="160"/>
      <c r="IF260" s="160"/>
      <c r="IG260" s="160"/>
      <c r="IH260"/>
      <c r="II260"/>
      <c r="IJ260"/>
      <c r="IK260"/>
    </row>
    <row r="261" spans="1:245" s="157" customFormat="1" ht="13.5" customHeight="1">
      <c r="A261" s="138">
        <v>2100799</v>
      </c>
      <c r="B261" s="179" t="s">
        <v>241</v>
      </c>
      <c r="C261" s="174">
        <f>VLOOKUP(A261,'[8]一般公共预算'!$A$6:$C$369,3,FALSE)</f>
        <v>2082.5</v>
      </c>
      <c r="D261" s="174">
        <v>2002.8</v>
      </c>
      <c r="E261" s="174">
        <f aca="true" t="shared" si="4" ref="E261:E324">IF(D261=0,"",C261/D261*100)</f>
        <v>103.98</v>
      </c>
      <c r="GH261" s="160"/>
      <c r="GI261" s="160"/>
      <c r="GJ261" s="160"/>
      <c r="GK261" s="160"/>
      <c r="GL261" s="160"/>
      <c r="GM261" s="160"/>
      <c r="GN261" s="160"/>
      <c r="GO261" s="160"/>
      <c r="GP261" s="160"/>
      <c r="GQ261" s="160"/>
      <c r="GR261" s="160"/>
      <c r="GS261" s="160"/>
      <c r="GT261" s="160"/>
      <c r="GU261" s="160"/>
      <c r="GV261" s="160"/>
      <c r="GW261" s="160"/>
      <c r="GX261" s="160"/>
      <c r="GY261" s="160"/>
      <c r="GZ261" s="160"/>
      <c r="HA261" s="160"/>
      <c r="HB261" s="160"/>
      <c r="HC261" s="160"/>
      <c r="HD261" s="160"/>
      <c r="HE261" s="160"/>
      <c r="HF261" s="160"/>
      <c r="HG261" s="160"/>
      <c r="HH261" s="160"/>
      <c r="HI261" s="160"/>
      <c r="HJ261" s="160"/>
      <c r="HK261" s="160"/>
      <c r="HL261" s="160"/>
      <c r="HM261" s="160"/>
      <c r="HN261" s="160"/>
      <c r="HO261" s="160"/>
      <c r="HP261" s="160"/>
      <c r="HQ261" s="160"/>
      <c r="HR261" s="160"/>
      <c r="HS261" s="160"/>
      <c r="HT261" s="160"/>
      <c r="HU261" s="160"/>
      <c r="HV261" s="160"/>
      <c r="HW261" s="160"/>
      <c r="HX261" s="160"/>
      <c r="HY261" s="160"/>
      <c r="HZ261" s="160"/>
      <c r="IA261" s="160"/>
      <c r="IB261" s="160"/>
      <c r="IC261" s="160"/>
      <c r="ID261" s="160"/>
      <c r="IE261" s="160"/>
      <c r="IF261" s="160"/>
      <c r="IG261" s="160"/>
      <c r="IH261"/>
      <c r="II261"/>
      <c r="IJ261"/>
      <c r="IK261"/>
    </row>
    <row r="262" spans="1:245" s="157" customFormat="1" ht="13.5" customHeight="1">
      <c r="A262" s="138">
        <v>21011</v>
      </c>
      <c r="B262" s="179" t="s">
        <v>242</v>
      </c>
      <c r="C262" s="174">
        <f>VLOOKUP(A262,'[8]一般公共预算'!$A$6:$C$369,3,FALSE)</f>
        <v>11166.36</v>
      </c>
      <c r="D262" s="174">
        <v>10528.7</v>
      </c>
      <c r="E262" s="174">
        <f t="shared" si="4"/>
        <v>106.06</v>
      </c>
      <c r="GH262" s="160"/>
      <c r="GI262" s="160"/>
      <c r="GJ262" s="160"/>
      <c r="GK262" s="160"/>
      <c r="GL262" s="160"/>
      <c r="GM262" s="160"/>
      <c r="GN262" s="160"/>
      <c r="GO262" s="160"/>
      <c r="GP262" s="160"/>
      <c r="GQ262" s="160"/>
      <c r="GR262" s="160"/>
      <c r="GS262" s="160"/>
      <c r="GT262" s="160"/>
      <c r="GU262" s="160"/>
      <c r="GV262" s="160"/>
      <c r="GW262" s="160"/>
      <c r="GX262" s="160"/>
      <c r="GY262" s="160"/>
      <c r="GZ262" s="160"/>
      <c r="HA262" s="160"/>
      <c r="HB262" s="160"/>
      <c r="HC262" s="160"/>
      <c r="HD262" s="160"/>
      <c r="HE262" s="160"/>
      <c r="HF262" s="160"/>
      <c r="HG262" s="160"/>
      <c r="HH262" s="160"/>
      <c r="HI262" s="160"/>
      <c r="HJ262" s="160"/>
      <c r="HK262" s="160"/>
      <c r="HL262" s="160"/>
      <c r="HM262" s="160"/>
      <c r="HN262" s="160"/>
      <c r="HO262" s="160"/>
      <c r="HP262" s="160"/>
      <c r="HQ262" s="160"/>
      <c r="HR262" s="160"/>
      <c r="HS262" s="160"/>
      <c r="HT262" s="160"/>
      <c r="HU262" s="160"/>
      <c r="HV262" s="160"/>
      <c r="HW262" s="160"/>
      <c r="HX262" s="160"/>
      <c r="HY262" s="160"/>
      <c r="HZ262" s="160"/>
      <c r="IA262" s="160"/>
      <c r="IB262" s="160"/>
      <c r="IC262" s="160"/>
      <c r="ID262" s="160"/>
      <c r="IE262" s="160"/>
      <c r="IF262" s="160"/>
      <c r="IG262" s="160"/>
      <c r="IH262"/>
      <c r="II262"/>
      <c r="IJ262"/>
      <c r="IK262"/>
    </row>
    <row r="263" spans="1:245" s="157" customFormat="1" ht="13.5" customHeight="1">
      <c r="A263" s="138">
        <v>2101101</v>
      </c>
      <c r="B263" s="179" t="s">
        <v>243</v>
      </c>
      <c r="C263" s="174">
        <f>VLOOKUP(A263,'[8]一般公共预算'!$A$6:$C$369,3,FALSE)</f>
        <v>3657.01</v>
      </c>
      <c r="D263" s="174">
        <v>3536.52</v>
      </c>
      <c r="E263" s="174">
        <f t="shared" si="4"/>
        <v>103.41</v>
      </c>
      <c r="GH263" s="160"/>
      <c r="GI263" s="160"/>
      <c r="GJ263" s="160"/>
      <c r="GK263" s="160"/>
      <c r="GL263" s="160"/>
      <c r="GM263" s="160"/>
      <c r="GN263" s="160"/>
      <c r="GO263" s="160"/>
      <c r="GP263" s="160"/>
      <c r="GQ263" s="160"/>
      <c r="GR263" s="160"/>
      <c r="GS263" s="160"/>
      <c r="GT263" s="160"/>
      <c r="GU263" s="160"/>
      <c r="GV263" s="160"/>
      <c r="GW263" s="160"/>
      <c r="GX263" s="160"/>
      <c r="GY263" s="160"/>
      <c r="GZ263" s="160"/>
      <c r="HA263" s="160"/>
      <c r="HB263" s="160"/>
      <c r="HC263" s="160"/>
      <c r="HD263" s="160"/>
      <c r="HE263" s="160"/>
      <c r="HF263" s="160"/>
      <c r="HG263" s="160"/>
      <c r="HH263" s="160"/>
      <c r="HI263" s="160"/>
      <c r="HJ263" s="160"/>
      <c r="HK263" s="160"/>
      <c r="HL263" s="160"/>
      <c r="HM263" s="160"/>
      <c r="HN263" s="160"/>
      <c r="HO263" s="160"/>
      <c r="HP263" s="160"/>
      <c r="HQ263" s="160"/>
      <c r="HR263" s="160"/>
      <c r="HS263" s="160"/>
      <c r="HT263" s="160"/>
      <c r="HU263" s="160"/>
      <c r="HV263" s="160"/>
      <c r="HW263" s="160"/>
      <c r="HX263" s="160"/>
      <c r="HY263" s="160"/>
      <c r="HZ263" s="160"/>
      <c r="IA263" s="160"/>
      <c r="IB263" s="160"/>
      <c r="IC263" s="160"/>
      <c r="ID263" s="160"/>
      <c r="IE263" s="160"/>
      <c r="IF263" s="160"/>
      <c r="IG263" s="160"/>
      <c r="IH263"/>
      <c r="II263"/>
      <c r="IJ263"/>
      <c r="IK263"/>
    </row>
    <row r="264" spans="1:245" s="157" customFormat="1" ht="13.5" customHeight="1">
      <c r="A264" s="138">
        <v>2101102</v>
      </c>
      <c r="B264" s="179" t="s">
        <v>244</v>
      </c>
      <c r="C264" s="174">
        <f>VLOOKUP(A264,'[8]一般公共预算'!$A$6:$C$369,3,FALSE)</f>
        <v>7509.35</v>
      </c>
      <c r="D264" s="174">
        <v>6992.19</v>
      </c>
      <c r="E264" s="174">
        <f t="shared" si="4"/>
        <v>107.4</v>
      </c>
      <c r="GH264" s="160"/>
      <c r="GI264" s="160"/>
      <c r="GJ264" s="160"/>
      <c r="GK264" s="160"/>
      <c r="GL264" s="160"/>
      <c r="GM264" s="160"/>
      <c r="GN264" s="160"/>
      <c r="GO264" s="160"/>
      <c r="GP264" s="160"/>
      <c r="GQ264" s="160"/>
      <c r="GR264" s="160"/>
      <c r="GS264" s="160"/>
      <c r="GT264" s="160"/>
      <c r="GU264" s="160"/>
      <c r="GV264" s="160"/>
      <c r="GW264" s="160"/>
      <c r="GX264" s="160"/>
      <c r="GY264" s="160"/>
      <c r="GZ264" s="160"/>
      <c r="HA264" s="160"/>
      <c r="HB264" s="160"/>
      <c r="HC264" s="160"/>
      <c r="HD264" s="160"/>
      <c r="HE264" s="160"/>
      <c r="HF264" s="160"/>
      <c r="HG264" s="160"/>
      <c r="HH264" s="160"/>
      <c r="HI264" s="160"/>
      <c r="HJ264" s="160"/>
      <c r="HK264" s="160"/>
      <c r="HL264" s="160"/>
      <c r="HM264" s="160"/>
      <c r="HN264" s="160"/>
      <c r="HO264" s="160"/>
      <c r="HP264" s="160"/>
      <c r="HQ264" s="160"/>
      <c r="HR264" s="160"/>
      <c r="HS264" s="160"/>
      <c r="HT264" s="160"/>
      <c r="HU264" s="160"/>
      <c r="HV264" s="160"/>
      <c r="HW264" s="160"/>
      <c r="HX264" s="160"/>
      <c r="HY264" s="160"/>
      <c r="HZ264" s="160"/>
      <c r="IA264" s="160"/>
      <c r="IB264" s="160"/>
      <c r="IC264" s="160"/>
      <c r="ID264" s="160"/>
      <c r="IE264" s="160"/>
      <c r="IF264" s="160"/>
      <c r="IG264" s="160"/>
      <c r="IH264"/>
      <c r="II264"/>
      <c r="IJ264"/>
      <c r="IK264"/>
    </row>
    <row r="265" spans="1:245" s="157" customFormat="1" ht="13.5" customHeight="1">
      <c r="A265" s="138">
        <v>21012</v>
      </c>
      <c r="B265" s="179" t="s">
        <v>245</v>
      </c>
      <c r="C265" s="174">
        <f>VLOOKUP(A265,'[8]一般公共预算'!$A$6:$C$369,3,FALSE)</f>
        <v>7000</v>
      </c>
      <c r="D265" s="174">
        <v>6308.26</v>
      </c>
      <c r="E265" s="174">
        <f t="shared" si="4"/>
        <v>110.97</v>
      </c>
      <c r="GH265" s="160"/>
      <c r="GI265" s="160"/>
      <c r="GJ265" s="160"/>
      <c r="GK265" s="160"/>
      <c r="GL265" s="160"/>
      <c r="GM265" s="160"/>
      <c r="GN265" s="160"/>
      <c r="GO265" s="160"/>
      <c r="GP265" s="160"/>
      <c r="GQ265" s="160"/>
      <c r="GR265" s="160"/>
      <c r="GS265" s="160"/>
      <c r="GT265" s="160"/>
      <c r="GU265" s="160"/>
      <c r="GV265" s="160"/>
      <c r="GW265" s="160"/>
      <c r="GX265" s="160"/>
      <c r="GY265" s="160"/>
      <c r="GZ265" s="160"/>
      <c r="HA265" s="160"/>
      <c r="HB265" s="160"/>
      <c r="HC265" s="160"/>
      <c r="HD265" s="160"/>
      <c r="HE265" s="160"/>
      <c r="HF265" s="160"/>
      <c r="HG265" s="160"/>
      <c r="HH265" s="160"/>
      <c r="HI265" s="160"/>
      <c r="HJ265" s="160"/>
      <c r="HK265" s="160"/>
      <c r="HL265" s="160"/>
      <c r="HM265" s="160"/>
      <c r="HN265" s="160"/>
      <c r="HO265" s="160"/>
      <c r="HP265" s="160"/>
      <c r="HQ265" s="160"/>
      <c r="HR265" s="160"/>
      <c r="HS265" s="160"/>
      <c r="HT265" s="160"/>
      <c r="HU265" s="160"/>
      <c r="HV265" s="160"/>
      <c r="HW265" s="160"/>
      <c r="HX265" s="160"/>
      <c r="HY265" s="160"/>
      <c r="HZ265" s="160"/>
      <c r="IA265" s="160"/>
      <c r="IB265" s="160"/>
      <c r="IC265" s="160"/>
      <c r="ID265" s="160"/>
      <c r="IE265" s="160"/>
      <c r="IF265" s="160"/>
      <c r="IG265" s="160"/>
      <c r="IH265"/>
      <c r="II265"/>
      <c r="IJ265"/>
      <c r="IK265"/>
    </row>
    <row r="266" spans="1:245" s="157" customFormat="1" ht="13.5" customHeight="1">
      <c r="A266" s="138">
        <v>2101202</v>
      </c>
      <c r="B266" s="179" t="s">
        <v>246</v>
      </c>
      <c r="C266" s="174">
        <f>VLOOKUP(A266,'[8]一般公共预算'!$A$6:$C$369,3,FALSE)</f>
        <v>7000</v>
      </c>
      <c r="D266" s="174">
        <v>6308.26</v>
      </c>
      <c r="E266" s="174">
        <f t="shared" si="4"/>
        <v>110.97</v>
      </c>
      <c r="GH266" s="160"/>
      <c r="GI266" s="160"/>
      <c r="GJ266" s="160"/>
      <c r="GK266" s="160"/>
      <c r="GL266" s="160"/>
      <c r="GM266" s="160"/>
      <c r="GN266" s="160"/>
      <c r="GO266" s="160"/>
      <c r="GP266" s="160"/>
      <c r="GQ266" s="160"/>
      <c r="GR266" s="160"/>
      <c r="GS266" s="160"/>
      <c r="GT266" s="160"/>
      <c r="GU266" s="160"/>
      <c r="GV266" s="160"/>
      <c r="GW266" s="160"/>
      <c r="GX266" s="160"/>
      <c r="GY266" s="160"/>
      <c r="GZ266" s="160"/>
      <c r="HA266" s="160"/>
      <c r="HB266" s="160"/>
      <c r="HC266" s="160"/>
      <c r="HD266" s="160"/>
      <c r="HE266" s="160"/>
      <c r="HF266" s="160"/>
      <c r="HG266" s="160"/>
      <c r="HH266" s="160"/>
      <c r="HI266" s="160"/>
      <c r="HJ266" s="160"/>
      <c r="HK266" s="160"/>
      <c r="HL266" s="160"/>
      <c r="HM266" s="160"/>
      <c r="HN266" s="160"/>
      <c r="HO266" s="160"/>
      <c r="HP266" s="160"/>
      <c r="HQ266" s="160"/>
      <c r="HR266" s="160"/>
      <c r="HS266" s="160"/>
      <c r="HT266" s="160"/>
      <c r="HU266" s="160"/>
      <c r="HV266" s="160"/>
      <c r="HW266" s="160"/>
      <c r="HX266" s="160"/>
      <c r="HY266" s="160"/>
      <c r="HZ266" s="160"/>
      <c r="IA266" s="160"/>
      <c r="IB266" s="160"/>
      <c r="IC266" s="160"/>
      <c r="ID266" s="160"/>
      <c r="IE266" s="160"/>
      <c r="IF266" s="160"/>
      <c r="IG266" s="160"/>
      <c r="IH266"/>
      <c r="II266"/>
      <c r="IJ266"/>
      <c r="IK266"/>
    </row>
    <row r="267" spans="1:245" s="157" customFormat="1" ht="13.5" customHeight="1">
      <c r="A267" s="138">
        <v>21013</v>
      </c>
      <c r="B267" s="179" t="s">
        <v>247</v>
      </c>
      <c r="C267" s="174">
        <f>VLOOKUP(A267,'[8]一般公共预算'!$A$6:$C$369,3,FALSE)</f>
        <v>150</v>
      </c>
      <c r="D267" s="174">
        <v>152.01</v>
      </c>
      <c r="E267" s="174">
        <f t="shared" si="4"/>
        <v>98.68</v>
      </c>
      <c r="GH267" s="160"/>
      <c r="GI267" s="160"/>
      <c r="GJ267" s="160"/>
      <c r="GK267" s="160"/>
      <c r="GL267" s="160"/>
      <c r="GM267" s="160"/>
      <c r="GN267" s="160"/>
      <c r="GO267" s="160"/>
      <c r="GP267" s="160"/>
      <c r="GQ267" s="160"/>
      <c r="GR267" s="160"/>
      <c r="GS267" s="160"/>
      <c r="GT267" s="160"/>
      <c r="GU267" s="160"/>
      <c r="GV267" s="160"/>
      <c r="GW267" s="160"/>
      <c r="GX267" s="160"/>
      <c r="GY267" s="160"/>
      <c r="GZ267" s="160"/>
      <c r="HA267" s="160"/>
      <c r="HB267" s="160"/>
      <c r="HC267" s="160"/>
      <c r="HD267" s="160"/>
      <c r="HE267" s="160"/>
      <c r="HF267" s="160"/>
      <c r="HG267" s="160"/>
      <c r="HH267" s="160"/>
      <c r="HI267" s="160"/>
      <c r="HJ267" s="160"/>
      <c r="HK267" s="160"/>
      <c r="HL267" s="160"/>
      <c r="HM267" s="160"/>
      <c r="HN267" s="160"/>
      <c r="HO267" s="160"/>
      <c r="HP267" s="160"/>
      <c r="HQ267" s="160"/>
      <c r="HR267" s="160"/>
      <c r="HS267" s="160"/>
      <c r="HT267" s="160"/>
      <c r="HU267" s="160"/>
      <c r="HV267" s="160"/>
      <c r="HW267" s="160"/>
      <c r="HX267" s="160"/>
      <c r="HY267" s="160"/>
      <c r="HZ267" s="160"/>
      <c r="IA267" s="160"/>
      <c r="IB267" s="160"/>
      <c r="IC267" s="160"/>
      <c r="ID267" s="160"/>
      <c r="IE267" s="160"/>
      <c r="IF267" s="160"/>
      <c r="IG267" s="160"/>
      <c r="IH267"/>
      <c r="II267"/>
      <c r="IJ267"/>
      <c r="IK267"/>
    </row>
    <row r="268" spans="1:245" s="157" customFormat="1" ht="13.5" customHeight="1">
      <c r="A268" s="138">
        <v>2101301</v>
      </c>
      <c r="B268" s="179" t="s">
        <v>248</v>
      </c>
      <c r="C268" s="174">
        <f>VLOOKUP(A268,'[8]一般公共预算'!$A$6:$C$369,3,FALSE)</f>
        <v>150</v>
      </c>
      <c r="D268" s="174">
        <v>152.01</v>
      </c>
      <c r="E268" s="174">
        <f t="shared" si="4"/>
        <v>98.68</v>
      </c>
      <c r="GH268" s="160"/>
      <c r="GI268" s="160"/>
      <c r="GJ268" s="160"/>
      <c r="GK268" s="160"/>
      <c r="GL268" s="160"/>
      <c r="GM268" s="160"/>
      <c r="GN268" s="160"/>
      <c r="GO268" s="160"/>
      <c r="GP268" s="160"/>
      <c r="GQ268" s="160"/>
      <c r="GR268" s="160"/>
      <c r="GS268" s="160"/>
      <c r="GT268" s="160"/>
      <c r="GU268" s="160"/>
      <c r="GV268" s="160"/>
      <c r="GW268" s="160"/>
      <c r="GX268" s="160"/>
      <c r="GY268" s="160"/>
      <c r="GZ268" s="160"/>
      <c r="HA268" s="160"/>
      <c r="HB268" s="160"/>
      <c r="HC268" s="160"/>
      <c r="HD268" s="160"/>
      <c r="HE268" s="160"/>
      <c r="HF268" s="160"/>
      <c r="HG268" s="160"/>
      <c r="HH268" s="160"/>
      <c r="HI268" s="160"/>
      <c r="HJ268" s="160"/>
      <c r="HK268" s="160"/>
      <c r="HL268" s="160"/>
      <c r="HM268" s="160"/>
      <c r="HN268" s="160"/>
      <c r="HO268" s="160"/>
      <c r="HP268" s="160"/>
      <c r="HQ268" s="160"/>
      <c r="HR268" s="160"/>
      <c r="HS268" s="160"/>
      <c r="HT268" s="160"/>
      <c r="HU268" s="160"/>
      <c r="HV268" s="160"/>
      <c r="HW268" s="160"/>
      <c r="HX268" s="160"/>
      <c r="HY268" s="160"/>
      <c r="HZ268" s="160"/>
      <c r="IA268" s="160"/>
      <c r="IB268" s="160"/>
      <c r="IC268" s="160"/>
      <c r="ID268" s="160"/>
      <c r="IE268" s="160"/>
      <c r="IF268" s="160"/>
      <c r="IG268" s="160"/>
      <c r="IH268"/>
      <c r="II268"/>
      <c r="IJ268"/>
      <c r="IK268"/>
    </row>
    <row r="269" spans="1:245" s="157" customFormat="1" ht="13.5" customHeight="1">
      <c r="A269" s="138">
        <v>21015</v>
      </c>
      <c r="B269" s="179" t="s">
        <v>249</v>
      </c>
      <c r="C269" s="174">
        <f>VLOOKUP(A269,'[8]一般公共预算'!$A$6:$C$369,3,FALSE)</f>
        <v>263.65</v>
      </c>
      <c r="D269" s="174">
        <v>241.59</v>
      </c>
      <c r="E269" s="174">
        <f t="shared" si="4"/>
        <v>109.13</v>
      </c>
      <c r="GH269" s="160"/>
      <c r="GI269" s="160"/>
      <c r="GJ269" s="160"/>
      <c r="GK269" s="160"/>
      <c r="GL269" s="160"/>
      <c r="GM269" s="160"/>
      <c r="GN269" s="160"/>
      <c r="GO269" s="160"/>
      <c r="GP269" s="160"/>
      <c r="GQ269" s="160"/>
      <c r="GR269" s="160"/>
      <c r="GS269" s="160"/>
      <c r="GT269" s="160"/>
      <c r="GU269" s="160"/>
      <c r="GV269" s="160"/>
      <c r="GW269" s="160"/>
      <c r="GX269" s="160"/>
      <c r="GY269" s="160"/>
      <c r="GZ269" s="160"/>
      <c r="HA269" s="160"/>
      <c r="HB269" s="160"/>
      <c r="HC269" s="160"/>
      <c r="HD269" s="160"/>
      <c r="HE269" s="160"/>
      <c r="HF269" s="160"/>
      <c r="HG269" s="160"/>
      <c r="HH269" s="160"/>
      <c r="HI269" s="160"/>
      <c r="HJ269" s="160"/>
      <c r="HK269" s="160"/>
      <c r="HL269" s="160"/>
      <c r="HM269" s="160"/>
      <c r="HN269" s="160"/>
      <c r="HO269" s="160"/>
      <c r="HP269" s="160"/>
      <c r="HQ269" s="160"/>
      <c r="HR269" s="160"/>
      <c r="HS269" s="160"/>
      <c r="HT269" s="160"/>
      <c r="HU269" s="160"/>
      <c r="HV269" s="160"/>
      <c r="HW269" s="160"/>
      <c r="HX269" s="160"/>
      <c r="HY269" s="160"/>
      <c r="HZ269" s="160"/>
      <c r="IA269" s="160"/>
      <c r="IB269" s="160"/>
      <c r="IC269" s="160"/>
      <c r="ID269" s="160"/>
      <c r="IE269" s="160"/>
      <c r="IF269" s="160"/>
      <c r="IG269" s="160"/>
      <c r="IH269"/>
      <c r="II269"/>
      <c r="IJ269"/>
      <c r="IK269"/>
    </row>
    <row r="270" spans="1:245" s="157" customFormat="1" ht="13.5" customHeight="1">
      <c r="A270" s="138">
        <v>2101501</v>
      </c>
      <c r="B270" s="179" t="s">
        <v>39</v>
      </c>
      <c r="C270" s="174">
        <f>VLOOKUP(A270,'[8]一般公共预算'!$A$6:$C$369,3,FALSE)</f>
        <v>247.65</v>
      </c>
      <c r="D270" s="174">
        <v>230.78</v>
      </c>
      <c r="E270" s="174">
        <f t="shared" si="4"/>
        <v>107.31</v>
      </c>
      <c r="GH270" s="160"/>
      <c r="GI270" s="160"/>
      <c r="GJ270" s="160"/>
      <c r="GK270" s="160"/>
      <c r="GL270" s="160"/>
      <c r="GM270" s="160"/>
      <c r="GN270" s="160"/>
      <c r="GO270" s="160"/>
      <c r="GP270" s="160"/>
      <c r="GQ270" s="160"/>
      <c r="GR270" s="160"/>
      <c r="GS270" s="160"/>
      <c r="GT270" s="160"/>
      <c r="GU270" s="160"/>
      <c r="GV270" s="160"/>
      <c r="GW270" s="160"/>
      <c r="GX270" s="160"/>
      <c r="GY270" s="160"/>
      <c r="GZ270" s="160"/>
      <c r="HA270" s="160"/>
      <c r="HB270" s="160"/>
      <c r="HC270" s="160"/>
      <c r="HD270" s="160"/>
      <c r="HE270" s="160"/>
      <c r="HF270" s="160"/>
      <c r="HG270" s="160"/>
      <c r="HH270" s="160"/>
      <c r="HI270" s="160"/>
      <c r="HJ270" s="160"/>
      <c r="HK270" s="160"/>
      <c r="HL270" s="160"/>
      <c r="HM270" s="160"/>
      <c r="HN270" s="160"/>
      <c r="HO270" s="160"/>
      <c r="HP270" s="160"/>
      <c r="HQ270" s="160"/>
      <c r="HR270" s="160"/>
      <c r="HS270" s="160"/>
      <c r="HT270" s="160"/>
      <c r="HU270" s="160"/>
      <c r="HV270" s="160"/>
      <c r="HW270" s="160"/>
      <c r="HX270" s="160"/>
      <c r="HY270" s="160"/>
      <c r="HZ270" s="160"/>
      <c r="IA270" s="160"/>
      <c r="IB270" s="160"/>
      <c r="IC270" s="160"/>
      <c r="ID270" s="160"/>
      <c r="IE270" s="160"/>
      <c r="IF270" s="160"/>
      <c r="IG270" s="160"/>
      <c r="IH270"/>
      <c r="II270"/>
      <c r="IJ270"/>
      <c r="IK270"/>
    </row>
    <row r="271" spans="1:245" s="157" customFormat="1" ht="13.5" customHeight="1">
      <c r="A271" s="138">
        <v>2101599</v>
      </c>
      <c r="B271" s="179" t="s">
        <v>250</v>
      </c>
      <c r="C271" s="174">
        <f>VLOOKUP(A271,'[8]一般公共预算'!$A$6:$C$369,3,FALSE)</f>
        <v>16</v>
      </c>
      <c r="D271" s="174">
        <v>10.81</v>
      </c>
      <c r="E271" s="174">
        <f t="shared" si="4"/>
        <v>148.01</v>
      </c>
      <c r="GH271" s="160"/>
      <c r="GI271" s="160"/>
      <c r="GJ271" s="160"/>
      <c r="GK271" s="160"/>
      <c r="GL271" s="160"/>
      <c r="GM271" s="160"/>
      <c r="GN271" s="160"/>
      <c r="GO271" s="160"/>
      <c r="GP271" s="160"/>
      <c r="GQ271" s="160"/>
      <c r="GR271" s="160"/>
      <c r="GS271" s="160"/>
      <c r="GT271" s="160"/>
      <c r="GU271" s="160"/>
      <c r="GV271" s="160"/>
      <c r="GW271" s="160"/>
      <c r="GX271" s="160"/>
      <c r="GY271" s="160"/>
      <c r="GZ271" s="160"/>
      <c r="HA271" s="160"/>
      <c r="HB271" s="160"/>
      <c r="HC271" s="160"/>
      <c r="HD271" s="160"/>
      <c r="HE271" s="160"/>
      <c r="HF271" s="160"/>
      <c r="HG271" s="160"/>
      <c r="HH271" s="160"/>
      <c r="HI271" s="160"/>
      <c r="HJ271" s="160"/>
      <c r="HK271" s="160"/>
      <c r="HL271" s="160"/>
      <c r="HM271" s="160"/>
      <c r="HN271" s="160"/>
      <c r="HO271" s="160"/>
      <c r="HP271" s="160"/>
      <c r="HQ271" s="160"/>
      <c r="HR271" s="160"/>
      <c r="HS271" s="160"/>
      <c r="HT271" s="160"/>
      <c r="HU271" s="160"/>
      <c r="HV271" s="160"/>
      <c r="HW271" s="160"/>
      <c r="HX271" s="160"/>
      <c r="HY271" s="160"/>
      <c r="HZ271" s="160"/>
      <c r="IA271" s="160"/>
      <c r="IB271" s="160"/>
      <c r="IC271" s="160"/>
      <c r="ID271" s="160"/>
      <c r="IE271" s="160"/>
      <c r="IF271" s="160"/>
      <c r="IG271" s="160"/>
      <c r="IH271"/>
      <c r="II271"/>
      <c r="IJ271"/>
      <c r="IK271"/>
    </row>
    <row r="272" spans="1:245" s="157" customFormat="1" ht="13.5" customHeight="1">
      <c r="A272" s="138">
        <v>21099</v>
      </c>
      <c r="B272" s="179" t="s">
        <v>251</v>
      </c>
      <c r="C272" s="174">
        <f>VLOOKUP(A272,'[8]一般公共预算'!$A$6:$C$369,3,FALSE)</f>
        <v>2959.36</v>
      </c>
      <c r="D272" s="174">
        <v>355.54</v>
      </c>
      <c r="E272" s="174">
        <f t="shared" si="4"/>
        <v>832.36</v>
      </c>
      <c r="GH272" s="160"/>
      <c r="GI272" s="160"/>
      <c r="GJ272" s="160"/>
      <c r="GK272" s="160"/>
      <c r="GL272" s="160"/>
      <c r="GM272" s="160"/>
      <c r="GN272" s="160"/>
      <c r="GO272" s="160"/>
      <c r="GP272" s="160"/>
      <c r="GQ272" s="160"/>
      <c r="GR272" s="160"/>
      <c r="GS272" s="160"/>
      <c r="GT272" s="160"/>
      <c r="GU272" s="160"/>
      <c r="GV272" s="160"/>
      <c r="GW272" s="160"/>
      <c r="GX272" s="160"/>
      <c r="GY272" s="160"/>
      <c r="GZ272" s="160"/>
      <c r="HA272" s="160"/>
      <c r="HB272" s="160"/>
      <c r="HC272" s="160"/>
      <c r="HD272" s="160"/>
      <c r="HE272" s="160"/>
      <c r="HF272" s="160"/>
      <c r="HG272" s="160"/>
      <c r="HH272" s="160"/>
      <c r="HI272" s="160"/>
      <c r="HJ272" s="160"/>
      <c r="HK272" s="160"/>
      <c r="HL272" s="160"/>
      <c r="HM272" s="160"/>
      <c r="HN272" s="160"/>
      <c r="HO272" s="160"/>
      <c r="HP272" s="160"/>
      <c r="HQ272" s="160"/>
      <c r="HR272" s="160"/>
      <c r="HS272" s="160"/>
      <c r="HT272" s="160"/>
      <c r="HU272" s="160"/>
      <c r="HV272" s="160"/>
      <c r="HW272" s="160"/>
      <c r="HX272" s="160"/>
      <c r="HY272" s="160"/>
      <c r="HZ272" s="160"/>
      <c r="IA272" s="160"/>
      <c r="IB272" s="160"/>
      <c r="IC272" s="160"/>
      <c r="ID272" s="160"/>
      <c r="IE272" s="160"/>
      <c r="IF272" s="160"/>
      <c r="IG272" s="160"/>
      <c r="IH272"/>
      <c r="II272"/>
      <c r="IJ272"/>
      <c r="IK272"/>
    </row>
    <row r="273" spans="1:189" s="159" customFormat="1" ht="13.5" customHeight="1">
      <c r="A273" s="138">
        <v>2109999</v>
      </c>
      <c r="B273" s="179" t="s">
        <v>252</v>
      </c>
      <c r="C273" s="174">
        <f>VLOOKUP(A273,'[8]一般公共预算'!$A$6:$C$369,3,FALSE)</f>
        <v>2959.36</v>
      </c>
      <c r="D273" s="174">
        <v>355.54</v>
      </c>
      <c r="E273" s="174">
        <f t="shared" si="4"/>
        <v>832.36</v>
      </c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58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  <c r="BV273" s="158"/>
      <c r="BW273" s="158"/>
      <c r="BX273" s="158"/>
      <c r="BY273" s="158"/>
      <c r="BZ273" s="158"/>
      <c r="CA273" s="158"/>
      <c r="CB273" s="158"/>
      <c r="CC273" s="158"/>
      <c r="CD273" s="158"/>
      <c r="CE273" s="158"/>
      <c r="CF273" s="158"/>
      <c r="CG273" s="158"/>
      <c r="CH273" s="158"/>
      <c r="CI273" s="158"/>
      <c r="CJ273" s="158"/>
      <c r="CK273" s="158"/>
      <c r="CL273" s="158"/>
      <c r="CM273" s="158"/>
      <c r="CN273" s="158"/>
      <c r="CO273" s="158"/>
      <c r="CP273" s="158"/>
      <c r="CQ273" s="158"/>
      <c r="CR273" s="158"/>
      <c r="CS273" s="158"/>
      <c r="CT273" s="158"/>
      <c r="CU273" s="158"/>
      <c r="CV273" s="158"/>
      <c r="CW273" s="158"/>
      <c r="CX273" s="158"/>
      <c r="CY273" s="158"/>
      <c r="CZ273" s="158"/>
      <c r="DA273" s="158"/>
      <c r="DB273" s="158"/>
      <c r="DC273" s="158"/>
      <c r="DD273" s="158"/>
      <c r="DE273" s="158"/>
      <c r="DF273" s="158"/>
      <c r="DG273" s="158"/>
      <c r="DH273" s="158"/>
      <c r="DI273" s="158"/>
      <c r="DJ273" s="158"/>
      <c r="DK273" s="158"/>
      <c r="DL273" s="158"/>
      <c r="DM273" s="158"/>
      <c r="DN273" s="158"/>
      <c r="DO273" s="158"/>
      <c r="DP273" s="158"/>
      <c r="DQ273" s="158"/>
      <c r="DR273" s="158"/>
      <c r="DS273" s="158"/>
      <c r="DT273" s="158"/>
      <c r="DU273" s="158"/>
      <c r="DV273" s="158"/>
      <c r="DW273" s="158"/>
      <c r="DX273" s="158"/>
      <c r="DY273" s="158"/>
      <c r="DZ273" s="158"/>
      <c r="EA273" s="158"/>
      <c r="EB273" s="158"/>
      <c r="EC273" s="158"/>
      <c r="ED273" s="158"/>
      <c r="EE273" s="158"/>
      <c r="EF273" s="158"/>
      <c r="EG273" s="158"/>
      <c r="EH273" s="158"/>
      <c r="EI273" s="158"/>
      <c r="EJ273" s="158"/>
      <c r="EK273" s="158"/>
      <c r="EL273" s="158"/>
      <c r="EM273" s="158"/>
      <c r="EN273" s="158"/>
      <c r="EO273" s="158"/>
      <c r="EP273" s="158"/>
      <c r="EQ273" s="158"/>
      <c r="ER273" s="158"/>
      <c r="ES273" s="158"/>
      <c r="ET273" s="158"/>
      <c r="EU273" s="158"/>
      <c r="EV273" s="158"/>
      <c r="EW273" s="158"/>
      <c r="EX273" s="158"/>
      <c r="EY273" s="158"/>
      <c r="EZ273" s="158"/>
      <c r="FA273" s="158"/>
      <c r="FB273" s="158"/>
      <c r="FC273" s="158"/>
      <c r="FD273" s="158"/>
      <c r="FE273" s="158"/>
      <c r="FF273" s="158"/>
      <c r="FG273" s="158"/>
      <c r="FH273" s="158"/>
      <c r="FI273" s="158"/>
      <c r="FJ273" s="158"/>
      <c r="FK273" s="158"/>
      <c r="FL273" s="158"/>
      <c r="FM273" s="158"/>
      <c r="FN273" s="158"/>
      <c r="FO273" s="158"/>
      <c r="FP273" s="158"/>
      <c r="FQ273" s="158"/>
      <c r="FR273" s="158"/>
      <c r="FS273" s="158"/>
      <c r="FT273" s="158"/>
      <c r="FU273" s="158"/>
      <c r="FV273" s="158"/>
      <c r="FW273" s="158"/>
      <c r="FX273" s="158"/>
      <c r="FY273" s="158"/>
      <c r="FZ273" s="158"/>
      <c r="GA273" s="158"/>
      <c r="GB273" s="158"/>
      <c r="GC273" s="158"/>
      <c r="GD273" s="158"/>
      <c r="GE273" s="158"/>
      <c r="GF273" s="158"/>
      <c r="GG273" s="158"/>
    </row>
    <row r="274" spans="1:245" s="157" customFormat="1" ht="13.5" customHeight="1">
      <c r="A274" s="171">
        <v>211</v>
      </c>
      <c r="B274" s="178" t="s">
        <v>253</v>
      </c>
      <c r="C274" s="169">
        <f>VLOOKUP(A274,'[8]一般公共预算'!$A$6:$C$369,3,FALSE)</f>
        <v>1029.98</v>
      </c>
      <c r="D274" s="169">
        <v>120.47</v>
      </c>
      <c r="E274" s="169">
        <f t="shared" si="4"/>
        <v>854.97</v>
      </c>
      <c r="GH274" s="160"/>
      <c r="GI274" s="160"/>
      <c r="GJ274" s="160"/>
      <c r="GK274" s="160"/>
      <c r="GL274" s="160"/>
      <c r="GM274" s="160"/>
      <c r="GN274" s="160"/>
      <c r="GO274" s="160"/>
      <c r="GP274" s="160"/>
      <c r="GQ274" s="160"/>
      <c r="GR274" s="160"/>
      <c r="GS274" s="160"/>
      <c r="GT274" s="160"/>
      <c r="GU274" s="160"/>
      <c r="GV274" s="160"/>
      <c r="GW274" s="160"/>
      <c r="GX274" s="160"/>
      <c r="GY274" s="160"/>
      <c r="GZ274" s="160"/>
      <c r="HA274" s="160"/>
      <c r="HB274" s="160"/>
      <c r="HC274" s="160"/>
      <c r="HD274" s="160"/>
      <c r="HE274" s="160"/>
      <c r="HF274" s="160"/>
      <c r="HG274" s="160"/>
      <c r="HH274" s="160"/>
      <c r="HI274" s="160"/>
      <c r="HJ274" s="160"/>
      <c r="HK274" s="160"/>
      <c r="HL274" s="160"/>
      <c r="HM274" s="160"/>
      <c r="HN274" s="160"/>
      <c r="HO274" s="160"/>
      <c r="HP274" s="160"/>
      <c r="HQ274" s="160"/>
      <c r="HR274" s="160"/>
      <c r="HS274" s="160"/>
      <c r="HT274" s="160"/>
      <c r="HU274" s="160"/>
      <c r="HV274" s="160"/>
      <c r="HW274" s="160"/>
      <c r="HX274" s="160"/>
      <c r="HY274" s="160"/>
      <c r="HZ274" s="160"/>
      <c r="IA274" s="160"/>
      <c r="IB274" s="160"/>
      <c r="IC274" s="160"/>
      <c r="ID274" s="160"/>
      <c r="IE274" s="160"/>
      <c r="IF274" s="160"/>
      <c r="IG274" s="160"/>
      <c r="IH274"/>
      <c r="II274"/>
      <c r="IJ274"/>
      <c r="IK274"/>
    </row>
    <row r="275" spans="1:245" s="157" customFormat="1" ht="13.5" customHeight="1">
      <c r="A275" s="138">
        <v>21101</v>
      </c>
      <c r="B275" s="179" t="s">
        <v>254</v>
      </c>
      <c r="C275" s="174">
        <f>VLOOKUP(A275,'[8]一般公共预算'!$A$6:$C$369,3,FALSE)</f>
        <v>1029.98</v>
      </c>
      <c r="D275" s="174">
        <v>20.47</v>
      </c>
      <c r="E275" s="174">
        <f t="shared" si="4"/>
        <v>5031.66</v>
      </c>
      <c r="GH275" s="160"/>
      <c r="GI275" s="160"/>
      <c r="GJ275" s="160"/>
      <c r="GK275" s="160"/>
      <c r="GL275" s="160"/>
      <c r="GM275" s="160"/>
      <c r="GN275" s="160"/>
      <c r="GO275" s="160"/>
      <c r="GP275" s="160"/>
      <c r="GQ275" s="160"/>
      <c r="GR275" s="160"/>
      <c r="GS275" s="160"/>
      <c r="GT275" s="160"/>
      <c r="GU275" s="160"/>
      <c r="GV275" s="160"/>
      <c r="GW275" s="160"/>
      <c r="GX275" s="160"/>
      <c r="GY275" s="160"/>
      <c r="GZ275" s="160"/>
      <c r="HA275" s="160"/>
      <c r="HB275" s="160"/>
      <c r="HC275" s="160"/>
      <c r="HD275" s="160"/>
      <c r="HE275" s="160"/>
      <c r="HF275" s="160"/>
      <c r="HG275" s="160"/>
      <c r="HH275" s="160"/>
      <c r="HI275" s="160"/>
      <c r="HJ275" s="160"/>
      <c r="HK275" s="160"/>
      <c r="HL275" s="160"/>
      <c r="HM275" s="160"/>
      <c r="HN275" s="160"/>
      <c r="HO275" s="160"/>
      <c r="HP275" s="160"/>
      <c r="HQ275" s="160"/>
      <c r="HR275" s="160"/>
      <c r="HS275" s="160"/>
      <c r="HT275" s="160"/>
      <c r="HU275" s="160"/>
      <c r="HV275" s="160"/>
      <c r="HW275" s="160"/>
      <c r="HX275" s="160"/>
      <c r="HY275" s="160"/>
      <c r="HZ275" s="160"/>
      <c r="IA275" s="160"/>
      <c r="IB275" s="160"/>
      <c r="IC275" s="160"/>
      <c r="ID275" s="160"/>
      <c r="IE275" s="160"/>
      <c r="IF275" s="160"/>
      <c r="IG275" s="160"/>
      <c r="IH275"/>
      <c r="II275"/>
      <c r="IJ275"/>
      <c r="IK275"/>
    </row>
    <row r="276" spans="1:245" s="157" customFormat="1" ht="13.5" customHeight="1">
      <c r="A276" s="138">
        <v>2110102</v>
      </c>
      <c r="B276" s="179" t="s">
        <v>40</v>
      </c>
      <c r="C276" s="174">
        <f>VLOOKUP(A276,'[8]一般公共预算'!$A$6:$C$369,3,FALSE)</f>
        <v>79.45</v>
      </c>
      <c r="D276" s="174">
        <v>20.47</v>
      </c>
      <c r="E276" s="174">
        <f t="shared" si="4"/>
        <v>388.13</v>
      </c>
      <c r="GH276" s="160"/>
      <c r="GI276" s="160"/>
      <c r="GJ276" s="160"/>
      <c r="GK276" s="160"/>
      <c r="GL276" s="160"/>
      <c r="GM276" s="160"/>
      <c r="GN276" s="160"/>
      <c r="GO276" s="160"/>
      <c r="GP276" s="160"/>
      <c r="GQ276" s="160"/>
      <c r="GR276" s="160"/>
      <c r="GS276" s="160"/>
      <c r="GT276" s="160"/>
      <c r="GU276" s="160"/>
      <c r="GV276" s="160"/>
      <c r="GW276" s="160"/>
      <c r="GX276" s="160"/>
      <c r="GY276" s="160"/>
      <c r="GZ276" s="160"/>
      <c r="HA276" s="160"/>
      <c r="HB276" s="160"/>
      <c r="HC276" s="160"/>
      <c r="HD276" s="160"/>
      <c r="HE276" s="160"/>
      <c r="HF276" s="160"/>
      <c r="HG276" s="160"/>
      <c r="HH276" s="160"/>
      <c r="HI276" s="160"/>
      <c r="HJ276" s="160"/>
      <c r="HK276" s="160"/>
      <c r="HL276" s="160"/>
      <c r="HM276" s="160"/>
      <c r="HN276" s="160"/>
      <c r="HO276" s="160"/>
      <c r="HP276" s="160"/>
      <c r="HQ276" s="160"/>
      <c r="HR276" s="160"/>
      <c r="HS276" s="160"/>
      <c r="HT276" s="160"/>
      <c r="HU276" s="160"/>
      <c r="HV276" s="160"/>
      <c r="HW276" s="160"/>
      <c r="HX276" s="160"/>
      <c r="HY276" s="160"/>
      <c r="HZ276" s="160"/>
      <c r="IA276" s="160"/>
      <c r="IB276" s="160"/>
      <c r="IC276" s="160"/>
      <c r="ID276" s="160"/>
      <c r="IE276" s="160"/>
      <c r="IF276" s="160"/>
      <c r="IG276" s="160"/>
      <c r="IH276"/>
      <c r="II276"/>
      <c r="IJ276"/>
      <c r="IK276"/>
    </row>
    <row r="277" spans="1:245" s="157" customFormat="1" ht="13.5" customHeight="1">
      <c r="A277" s="138">
        <v>21103</v>
      </c>
      <c r="B277" s="179" t="s">
        <v>255</v>
      </c>
      <c r="C277" s="174"/>
      <c r="D277" s="174">
        <v>100</v>
      </c>
      <c r="E277" s="174">
        <f t="shared" si="4"/>
        <v>0</v>
      </c>
      <c r="GH277" s="160"/>
      <c r="GI277" s="160"/>
      <c r="GJ277" s="160"/>
      <c r="GK277" s="160"/>
      <c r="GL277" s="160"/>
      <c r="GM277" s="160"/>
      <c r="GN277" s="160"/>
      <c r="GO277" s="160"/>
      <c r="GP277" s="160"/>
      <c r="GQ277" s="160"/>
      <c r="GR277" s="160"/>
      <c r="GS277" s="160"/>
      <c r="GT277" s="160"/>
      <c r="GU277" s="160"/>
      <c r="GV277" s="160"/>
      <c r="GW277" s="160"/>
      <c r="GX277" s="160"/>
      <c r="GY277" s="160"/>
      <c r="GZ277" s="160"/>
      <c r="HA277" s="160"/>
      <c r="HB277" s="160"/>
      <c r="HC277" s="160"/>
      <c r="HD277" s="160"/>
      <c r="HE277" s="160"/>
      <c r="HF277" s="160"/>
      <c r="HG277" s="160"/>
      <c r="HH277" s="160"/>
      <c r="HI277" s="160"/>
      <c r="HJ277" s="160"/>
      <c r="HK277" s="160"/>
      <c r="HL277" s="160"/>
      <c r="HM277" s="160"/>
      <c r="HN277" s="160"/>
      <c r="HO277" s="160"/>
      <c r="HP277" s="160"/>
      <c r="HQ277" s="160"/>
      <c r="HR277" s="160"/>
      <c r="HS277" s="160"/>
      <c r="HT277" s="160"/>
      <c r="HU277" s="160"/>
      <c r="HV277" s="160"/>
      <c r="HW277" s="160"/>
      <c r="HX277" s="160"/>
      <c r="HY277" s="160"/>
      <c r="HZ277" s="160"/>
      <c r="IA277" s="160"/>
      <c r="IB277" s="160"/>
      <c r="IC277" s="160"/>
      <c r="ID277" s="160"/>
      <c r="IE277" s="160"/>
      <c r="IF277" s="160"/>
      <c r="IG277" s="160"/>
      <c r="IH277"/>
      <c r="II277"/>
      <c r="IJ277"/>
      <c r="IK277"/>
    </row>
    <row r="278" spans="1:245" s="157" customFormat="1" ht="13.5" customHeight="1">
      <c r="A278" s="138">
        <v>2110399</v>
      </c>
      <c r="B278" s="179" t="s">
        <v>256</v>
      </c>
      <c r="C278" s="174"/>
      <c r="D278" s="174">
        <v>100</v>
      </c>
      <c r="E278" s="174">
        <f t="shared" si="4"/>
        <v>0</v>
      </c>
      <c r="GH278" s="160"/>
      <c r="GI278" s="160"/>
      <c r="GJ278" s="160"/>
      <c r="GK278" s="160"/>
      <c r="GL278" s="160"/>
      <c r="GM278" s="160"/>
      <c r="GN278" s="160"/>
      <c r="GO278" s="160"/>
      <c r="GP278" s="160"/>
      <c r="GQ278" s="160"/>
      <c r="GR278" s="160"/>
      <c r="GS278" s="160"/>
      <c r="GT278" s="160"/>
      <c r="GU278" s="160"/>
      <c r="GV278" s="160"/>
      <c r="GW278" s="160"/>
      <c r="GX278" s="160"/>
      <c r="GY278" s="160"/>
      <c r="GZ278" s="160"/>
      <c r="HA278" s="160"/>
      <c r="HB278" s="160"/>
      <c r="HC278" s="160"/>
      <c r="HD278" s="160"/>
      <c r="HE278" s="160"/>
      <c r="HF278" s="160"/>
      <c r="HG278" s="160"/>
      <c r="HH278" s="160"/>
      <c r="HI278" s="160"/>
      <c r="HJ278" s="160"/>
      <c r="HK278" s="160"/>
      <c r="HL278" s="160"/>
      <c r="HM278" s="160"/>
      <c r="HN278" s="160"/>
      <c r="HO278" s="160"/>
      <c r="HP278" s="160"/>
      <c r="HQ278" s="160"/>
      <c r="HR278" s="160"/>
      <c r="HS278" s="160"/>
      <c r="HT278" s="160"/>
      <c r="HU278" s="160"/>
      <c r="HV278" s="160"/>
      <c r="HW278" s="160"/>
      <c r="HX278" s="160"/>
      <c r="HY278" s="160"/>
      <c r="HZ278" s="160"/>
      <c r="IA278" s="160"/>
      <c r="IB278" s="160"/>
      <c r="IC278" s="160"/>
      <c r="ID278" s="160"/>
      <c r="IE278" s="160"/>
      <c r="IF278" s="160"/>
      <c r="IG278" s="160"/>
      <c r="IH278"/>
      <c r="II278"/>
      <c r="IJ278"/>
      <c r="IK278"/>
    </row>
    <row r="279" spans="1:245" s="157" customFormat="1" ht="13.5" customHeight="1">
      <c r="A279" s="171">
        <v>212</v>
      </c>
      <c r="B279" s="178" t="s">
        <v>259</v>
      </c>
      <c r="C279" s="169">
        <f>VLOOKUP(A279,'[8]一般公共预算'!$A$6:$C$369,3,FALSE)</f>
        <v>114606.87</v>
      </c>
      <c r="D279" s="169">
        <v>99117.94</v>
      </c>
      <c r="E279" s="169">
        <f t="shared" si="4"/>
        <v>115.63</v>
      </c>
      <c r="GH279" s="160"/>
      <c r="GI279" s="160"/>
      <c r="GJ279" s="160"/>
      <c r="GK279" s="160"/>
      <c r="GL279" s="160"/>
      <c r="GM279" s="160"/>
      <c r="GN279" s="160"/>
      <c r="GO279" s="160"/>
      <c r="GP279" s="160"/>
      <c r="GQ279" s="160"/>
      <c r="GR279" s="160"/>
      <c r="GS279" s="160"/>
      <c r="GT279" s="160"/>
      <c r="GU279" s="160"/>
      <c r="GV279" s="160"/>
      <c r="GW279" s="160"/>
      <c r="GX279" s="160"/>
      <c r="GY279" s="160"/>
      <c r="GZ279" s="160"/>
      <c r="HA279" s="160"/>
      <c r="HB279" s="160"/>
      <c r="HC279" s="160"/>
      <c r="HD279" s="160"/>
      <c r="HE279" s="160"/>
      <c r="HF279" s="160"/>
      <c r="HG279" s="160"/>
      <c r="HH279" s="160"/>
      <c r="HI279" s="160"/>
      <c r="HJ279" s="160"/>
      <c r="HK279" s="160"/>
      <c r="HL279" s="160"/>
      <c r="HM279" s="160"/>
      <c r="HN279" s="160"/>
      <c r="HO279" s="160"/>
      <c r="HP279" s="160"/>
      <c r="HQ279" s="160"/>
      <c r="HR279" s="160"/>
      <c r="HS279" s="160"/>
      <c r="HT279" s="160"/>
      <c r="HU279" s="160"/>
      <c r="HV279" s="160"/>
      <c r="HW279" s="160"/>
      <c r="HX279" s="160"/>
      <c r="HY279" s="160"/>
      <c r="HZ279" s="160"/>
      <c r="IA279" s="160"/>
      <c r="IB279" s="160"/>
      <c r="IC279" s="160"/>
      <c r="ID279" s="160"/>
      <c r="IE279" s="160"/>
      <c r="IF279" s="160"/>
      <c r="IG279" s="160"/>
      <c r="IH279"/>
      <c r="II279"/>
      <c r="IJ279"/>
      <c r="IK279"/>
    </row>
    <row r="280" spans="1:245" s="157" customFormat="1" ht="13.5" customHeight="1">
      <c r="A280" s="138">
        <v>21201</v>
      </c>
      <c r="B280" s="179" t="s">
        <v>260</v>
      </c>
      <c r="C280" s="174">
        <f>VLOOKUP(A280,'[8]一般公共预算'!$A$6:$C$369,3,FALSE)</f>
        <v>23060.41</v>
      </c>
      <c r="D280" s="174">
        <v>21838.27</v>
      </c>
      <c r="E280" s="174">
        <f t="shared" si="4"/>
        <v>105.6</v>
      </c>
      <c r="GH280" s="160"/>
      <c r="GI280" s="160"/>
      <c r="GJ280" s="160"/>
      <c r="GK280" s="160"/>
      <c r="GL280" s="160"/>
      <c r="GM280" s="160"/>
      <c r="GN280" s="160"/>
      <c r="GO280" s="160"/>
      <c r="GP280" s="160"/>
      <c r="GQ280" s="160"/>
      <c r="GR280" s="160"/>
      <c r="GS280" s="160"/>
      <c r="GT280" s="160"/>
      <c r="GU280" s="160"/>
      <c r="GV280" s="160"/>
      <c r="GW280" s="160"/>
      <c r="GX280" s="160"/>
      <c r="GY280" s="160"/>
      <c r="GZ280" s="160"/>
      <c r="HA280" s="160"/>
      <c r="HB280" s="160"/>
      <c r="HC280" s="160"/>
      <c r="HD280" s="160"/>
      <c r="HE280" s="160"/>
      <c r="HF280" s="160"/>
      <c r="HG280" s="160"/>
      <c r="HH280" s="160"/>
      <c r="HI280" s="160"/>
      <c r="HJ280" s="160"/>
      <c r="HK280" s="160"/>
      <c r="HL280" s="160"/>
      <c r="HM280" s="160"/>
      <c r="HN280" s="160"/>
      <c r="HO280" s="160"/>
      <c r="HP280" s="160"/>
      <c r="HQ280" s="160"/>
      <c r="HR280" s="160"/>
      <c r="HS280" s="160"/>
      <c r="HT280" s="160"/>
      <c r="HU280" s="160"/>
      <c r="HV280" s="160"/>
      <c r="HW280" s="160"/>
      <c r="HX280" s="160"/>
      <c r="HY280" s="160"/>
      <c r="HZ280" s="160"/>
      <c r="IA280" s="160"/>
      <c r="IB280" s="160"/>
      <c r="IC280" s="160"/>
      <c r="ID280" s="160"/>
      <c r="IE280" s="160"/>
      <c r="IF280" s="160"/>
      <c r="IG280" s="160"/>
      <c r="IH280"/>
      <c r="II280"/>
      <c r="IJ280"/>
      <c r="IK280"/>
    </row>
    <row r="281" spans="1:245" s="157" customFormat="1" ht="13.5" customHeight="1">
      <c r="A281" s="138">
        <v>2120101</v>
      </c>
      <c r="B281" s="179" t="s">
        <v>39</v>
      </c>
      <c r="C281" s="174">
        <f>VLOOKUP(A281,'[8]一般公共预算'!$A$6:$C$369,3,FALSE)</f>
        <v>2587.19</v>
      </c>
      <c r="D281" s="174">
        <v>2449.14</v>
      </c>
      <c r="E281" s="174">
        <f t="shared" si="4"/>
        <v>105.64</v>
      </c>
      <c r="GH281" s="160"/>
      <c r="GI281" s="160"/>
      <c r="GJ281" s="160"/>
      <c r="GK281" s="160"/>
      <c r="GL281" s="160"/>
      <c r="GM281" s="160"/>
      <c r="GN281" s="160"/>
      <c r="GO281" s="160"/>
      <c r="GP281" s="160"/>
      <c r="GQ281" s="160"/>
      <c r="GR281" s="160"/>
      <c r="GS281" s="160"/>
      <c r="GT281" s="160"/>
      <c r="GU281" s="160"/>
      <c r="GV281" s="160"/>
      <c r="GW281" s="160"/>
      <c r="GX281" s="160"/>
      <c r="GY281" s="160"/>
      <c r="GZ281" s="160"/>
      <c r="HA281" s="160"/>
      <c r="HB281" s="160"/>
      <c r="HC281" s="160"/>
      <c r="HD281" s="160"/>
      <c r="HE281" s="160"/>
      <c r="HF281" s="160"/>
      <c r="HG281" s="160"/>
      <c r="HH281" s="160"/>
      <c r="HI281" s="160"/>
      <c r="HJ281" s="160"/>
      <c r="HK281" s="160"/>
      <c r="HL281" s="160"/>
      <c r="HM281" s="160"/>
      <c r="HN281" s="160"/>
      <c r="HO281" s="160"/>
      <c r="HP281" s="160"/>
      <c r="HQ281" s="160"/>
      <c r="HR281" s="160"/>
      <c r="HS281" s="160"/>
      <c r="HT281" s="160"/>
      <c r="HU281" s="160"/>
      <c r="HV281" s="160"/>
      <c r="HW281" s="160"/>
      <c r="HX281" s="160"/>
      <c r="HY281" s="160"/>
      <c r="HZ281" s="160"/>
      <c r="IA281" s="160"/>
      <c r="IB281" s="160"/>
      <c r="IC281" s="160"/>
      <c r="ID281" s="160"/>
      <c r="IE281" s="160"/>
      <c r="IF281" s="160"/>
      <c r="IG281" s="160"/>
      <c r="IH281"/>
      <c r="II281"/>
      <c r="IJ281"/>
      <c r="IK281"/>
    </row>
    <row r="282" spans="1:245" s="157" customFormat="1" ht="13.5" customHeight="1">
      <c r="A282" s="138">
        <v>2120102</v>
      </c>
      <c r="B282" s="179" t="s">
        <v>40</v>
      </c>
      <c r="C282" s="174">
        <f>VLOOKUP(A282,'[8]一般公共预算'!$A$6:$C$369,3,FALSE)</f>
        <v>4241.27</v>
      </c>
      <c r="D282" s="174">
        <v>3438.11</v>
      </c>
      <c r="E282" s="174">
        <f t="shared" si="4"/>
        <v>123.36</v>
      </c>
      <c r="GH282" s="160"/>
      <c r="GI282" s="160"/>
      <c r="GJ282" s="160"/>
      <c r="GK282" s="160"/>
      <c r="GL282" s="160"/>
      <c r="GM282" s="160"/>
      <c r="GN282" s="160"/>
      <c r="GO282" s="160"/>
      <c r="GP282" s="160"/>
      <c r="GQ282" s="160"/>
      <c r="GR282" s="160"/>
      <c r="GS282" s="160"/>
      <c r="GT282" s="160"/>
      <c r="GU282" s="160"/>
      <c r="GV282" s="160"/>
      <c r="GW282" s="160"/>
      <c r="GX282" s="160"/>
      <c r="GY282" s="160"/>
      <c r="GZ282" s="160"/>
      <c r="HA282" s="160"/>
      <c r="HB282" s="160"/>
      <c r="HC282" s="160"/>
      <c r="HD282" s="160"/>
      <c r="HE282" s="160"/>
      <c r="HF282" s="160"/>
      <c r="HG282" s="160"/>
      <c r="HH282" s="160"/>
      <c r="HI282" s="160"/>
      <c r="HJ282" s="160"/>
      <c r="HK282" s="160"/>
      <c r="HL282" s="160"/>
      <c r="HM282" s="160"/>
      <c r="HN282" s="160"/>
      <c r="HO282" s="160"/>
      <c r="HP282" s="160"/>
      <c r="HQ282" s="160"/>
      <c r="HR282" s="160"/>
      <c r="HS282" s="160"/>
      <c r="HT282" s="160"/>
      <c r="HU282" s="160"/>
      <c r="HV282" s="160"/>
      <c r="HW282" s="160"/>
      <c r="HX282" s="160"/>
      <c r="HY282" s="160"/>
      <c r="HZ282" s="160"/>
      <c r="IA282" s="160"/>
      <c r="IB282" s="160"/>
      <c r="IC282" s="160"/>
      <c r="ID282" s="160"/>
      <c r="IE282" s="160"/>
      <c r="IF282" s="160"/>
      <c r="IG282" s="160"/>
      <c r="IH282"/>
      <c r="II282"/>
      <c r="IJ282"/>
      <c r="IK282"/>
    </row>
    <row r="283" spans="1:245" s="157" customFormat="1" ht="13.5" customHeight="1">
      <c r="A283" s="138">
        <v>2120104</v>
      </c>
      <c r="B283" s="179" t="s">
        <v>261</v>
      </c>
      <c r="C283" s="174">
        <f>VLOOKUP(A283,'[8]一般公共预算'!$A$6:$C$369,3,FALSE)</f>
        <v>792.22</v>
      </c>
      <c r="D283" s="174">
        <v>372.05</v>
      </c>
      <c r="E283" s="174">
        <f t="shared" si="4"/>
        <v>212.93</v>
      </c>
      <c r="GH283" s="160"/>
      <c r="GI283" s="160"/>
      <c r="GJ283" s="160"/>
      <c r="GK283" s="160"/>
      <c r="GL283" s="160"/>
      <c r="GM283" s="160"/>
      <c r="GN283" s="160"/>
      <c r="GO283" s="160"/>
      <c r="GP283" s="160"/>
      <c r="GQ283" s="160"/>
      <c r="GR283" s="160"/>
      <c r="GS283" s="160"/>
      <c r="GT283" s="160"/>
      <c r="GU283" s="160"/>
      <c r="GV283" s="160"/>
      <c r="GW283" s="160"/>
      <c r="GX283" s="160"/>
      <c r="GY283" s="160"/>
      <c r="GZ283" s="160"/>
      <c r="HA283" s="160"/>
      <c r="HB283" s="160"/>
      <c r="HC283" s="160"/>
      <c r="HD283" s="160"/>
      <c r="HE283" s="160"/>
      <c r="HF283" s="160"/>
      <c r="HG283" s="160"/>
      <c r="HH283" s="160"/>
      <c r="HI283" s="160"/>
      <c r="HJ283" s="160"/>
      <c r="HK283" s="160"/>
      <c r="HL283" s="160"/>
      <c r="HM283" s="160"/>
      <c r="HN283" s="160"/>
      <c r="HO283" s="160"/>
      <c r="HP283" s="160"/>
      <c r="HQ283" s="160"/>
      <c r="HR283" s="160"/>
      <c r="HS283" s="160"/>
      <c r="HT283" s="160"/>
      <c r="HU283" s="160"/>
      <c r="HV283" s="160"/>
      <c r="HW283" s="160"/>
      <c r="HX283" s="160"/>
      <c r="HY283" s="160"/>
      <c r="HZ283" s="160"/>
      <c r="IA283" s="160"/>
      <c r="IB283" s="160"/>
      <c r="IC283" s="160"/>
      <c r="ID283" s="160"/>
      <c r="IE283" s="160"/>
      <c r="IF283" s="160"/>
      <c r="IG283" s="160"/>
      <c r="IH283"/>
      <c r="II283"/>
      <c r="IJ283"/>
      <c r="IK283"/>
    </row>
    <row r="284" spans="1:245" s="157" customFormat="1" ht="13.5" customHeight="1">
      <c r="A284" s="138">
        <v>2120107</v>
      </c>
      <c r="B284" s="179" t="s">
        <v>262</v>
      </c>
      <c r="C284" s="174">
        <f>VLOOKUP(A284,'[8]一般公共预算'!$A$6:$C$369,3,FALSE)</f>
        <v>12879.74</v>
      </c>
      <c r="D284" s="174">
        <v>12578.47</v>
      </c>
      <c r="E284" s="174">
        <f t="shared" si="4"/>
        <v>102.4</v>
      </c>
      <c r="GH284" s="160"/>
      <c r="GI284" s="160"/>
      <c r="GJ284" s="160"/>
      <c r="GK284" s="160"/>
      <c r="GL284" s="160"/>
      <c r="GM284" s="160"/>
      <c r="GN284" s="160"/>
      <c r="GO284" s="160"/>
      <c r="GP284" s="160"/>
      <c r="GQ284" s="160"/>
      <c r="GR284" s="160"/>
      <c r="GS284" s="160"/>
      <c r="GT284" s="160"/>
      <c r="GU284" s="160"/>
      <c r="GV284" s="160"/>
      <c r="GW284" s="160"/>
      <c r="GX284" s="160"/>
      <c r="GY284" s="160"/>
      <c r="GZ284" s="160"/>
      <c r="HA284" s="160"/>
      <c r="HB284" s="160"/>
      <c r="HC284" s="160"/>
      <c r="HD284" s="160"/>
      <c r="HE284" s="160"/>
      <c r="HF284" s="160"/>
      <c r="HG284" s="160"/>
      <c r="HH284" s="160"/>
      <c r="HI284" s="160"/>
      <c r="HJ284" s="160"/>
      <c r="HK284" s="160"/>
      <c r="HL284" s="160"/>
      <c r="HM284" s="160"/>
      <c r="HN284" s="160"/>
      <c r="HO284" s="160"/>
      <c r="HP284" s="160"/>
      <c r="HQ284" s="160"/>
      <c r="HR284" s="160"/>
      <c r="HS284" s="160"/>
      <c r="HT284" s="160"/>
      <c r="HU284" s="160"/>
      <c r="HV284" s="160"/>
      <c r="HW284" s="160"/>
      <c r="HX284" s="160"/>
      <c r="HY284" s="160"/>
      <c r="HZ284" s="160"/>
      <c r="IA284" s="160"/>
      <c r="IB284" s="160"/>
      <c r="IC284" s="160"/>
      <c r="ID284" s="160"/>
      <c r="IE284" s="160"/>
      <c r="IF284" s="160"/>
      <c r="IG284" s="160"/>
      <c r="IH284"/>
      <c r="II284"/>
      <c r="IJ284"/>
      <c r="IK284"/>
    </row>
    <row r="285" spans="1:245" s="157" customFormat="1" ht="13.5" customHeight="1">
      <c r="A285" s="138">
        <v>2120109</v>
      </c>
      <c r="B285" s="179" t="s">
        <v>263</v>
      </c>
      <c r="C285" s="174">
        <f>VLOOKUP(A285,'[8]一般公共预算'!$A$6:$C$369,3,FALSE)</f>
        <v>407.2</v>
      </c>
      <c r="D285" s="174">
        <v>347.25</v>
      </c>
      <c r="E285" s="174">
        <f t="shared" si="4"/>
        <v>117.26</v>
      </c>
      <c r="GH285" s="160"/>
      <c r="GI285" s="160"/>
      <c r="GJ285" s="160"/>
      <c r="GK285" s="160"/>
      <c r="GL285" s="160"/>
      <c r="GM285" s="160"/>
      <c r="GN285" s="160"/>
      <c r="GO285" s="160"/>
      <c r="GP285" s="160"/>
      <c r="GQ285" s="160"/>
      <c r="GR285" s="160"/>
      <c r="GS285" s="160"/>
      <c r="GT285" s="160"/>
      <c r="GU285" s="160"/>
      <c r="GV285" s="160"/>
      <c r="GW285" s="160"/>
      <c r="GX285" s="160"/>
      <c r="GY285" s="160"/>
      <c r="GZ285" s="160"/>
      <c r="HA285" s="160"/>
      <c r="HB285" s="160"/>
      <c r="HC285" s="160"/>
      <c r="HD285" s="160"/>
      <c r="HE285" s="160"/>
      <c r="HF285" s="160"/>
      <c r="HG285" s="160"/>
      <c r="HH285" s="160"/>
      <c r="HI285" s="160"/>
      <c r="HJ285" s="160"/>
      <c r="HK285" s="160"/>
      <c r="HL285" s="160"/>
      <c r="HM285" s="160"/>
      <c r="HN285" s="160"/>
      <c r="HO285" s="160"/>
      <c r="HP285" s="160"/>
      <c r="HQ285" s="160"/>
      <c r="HR285" s="160"/>
      <c r="HS285" s="160"/>
      <c r="HT285" s="160"/>
      <c r="HU285" s="160"/>
      <c r="HV285" s="160"/>
      <c r="HW285" s="160"/>
      <c r="HX285" s="160"/>
      <c r="HY285" s="160"/>
      <c r="HZ285" s="160"/>
      <c r="IA285" s="160"/>
      <c r="IB285" s="160"/>
      <c r="IC285" s="160"/>
      <c r="ID285" s="160"/>
      <c r="IE285" s="160"/>
      <c r="IF285" s="160"/>
      <c r="IG285" s="160"/>
      <c r="IH285"/>
      <c r="II285"/>
      <c r="IJ285"/>
      <c r="IK285"/>
    </row>
    <row r="286" spans="1:245" s="157" customFormat="1" ht="13.5" customHeight="1">
      <c r="A286" s="138">
        <v>2120199</v>
      </c>
      <c r="B286" s="179" t="s">
        <v>264</v>
      </c>
      <c r="C286" s="174">
        <f>VLOOKUP(A286,'[8]一般公共预算'!$A$6:$C$369,3,FALSE)</f>
        <v>2152.79</v>
      </c>
      <c r="D286" s="174">
        <v>2653.25</v>
      </c>
      <c r="E286" s="174">
        <f t="shared" si="4"/>
        <v>81.14</v>
      </c>
      <c r="GH286" s="160"/>
      <c r="GI286" s="160"/>
      <c r="GJ286" s="160"/>
      <c r="GK286" s="160"/>
      <c r="GL286" s="160"/>
      <c r="GM286" s="160"/>
      <c r="GN286" s="160"/>
      <c r="GO286" s="160"/>
      <c r="GP286" s="160"/>
      <c r="GQ286" s="160"/>
      <c r="GR286" s="160"/>
      <c r="GS286" s="160"/>
      <c r="GT286" s="160"/>
      <c r="GU286" s="160"/>
      <c r="GV286" s="160"/>
      <c r="GW286" s="160"/>
      <c r="GX286" s="160"/>
      <c r="GY286" s="160"/>
      <c r="GZ286" s="160"/>
      <c r="HA286" s="160"/>
      <c r="HB286" s="160"/>
      <c r="HC286" s="160"/>
      <c r="HD286" s="160"/>
      <c r="HE286" s="160"/>
      <c r="HF286" s="160"/>
      <c r="HG286" s="160"/>
      <c r="HH286" s="160"/>
      <c r="HI286" s="160"/>
      <c r="HJ286" s="160"/>
      <c r="HK286" s="160"/>
      <c r="HL286" s="160"/>
      <c r="HM286" s="160"/>
      <c r="HN286" s="160"/>
      <c r="HO286" s="160"/>
      <c r="HP286" s="160"/>
      <c r="HQ286" s="160"/>
      <c r="HR286" s="160"/>
      <c r="HS286" s="160"/>
      <c r="HT286" s="160"/>
      <c r="HU286" s="160"/>
      <c r="HV286" s="160"/>
      <c r="HW286" s="160"/>
      <c r="HX286" s="160"/>
      <c r="HY286" s="160"/>
      <c r="HZ286" s="160"/>
      <c r="IA286" s="160"/>
      <c r="IB286" s="160"/>
      <c r="IC286" s="160"/>
      <c r="ID286" s="160"/>
      <c r="IE286" s="160"/>
      <c r="IF286" s="160"/>
      <c r="IG286" s="160"/>
      <c r="IH286"/>
      <c r="II286"/>
      <c r="IJ286"/>
      <c r="IK286"/>
    </row>
    <row r="287" spans="1:245" s="157" customFormat="1" ht="13.5" customHeight="1">
      <c r="A287" s="138">
        <v>21202</v>
      </c>
      <c r="B287" s="179" t="s">
        <v>265</v>
      </c>
      <c r="C287" s="174">
        <f>VLOOKUP(A287,'[8]一般公共预算'!$A$6:$C$369,3,FALSE)</f>
        <v>2054.97</v>
      </c>
      <c r="D287" s="174">
        <v>1937.77</v>
      </c>
      <c r="E287" s="174">
        <f t="shared" si="4"/>
        <v>106.05</v>
      </c>
      <c r="GH287" s="160"/>
      <c r="GI287" s="160"/>
      <c r="GJ287" s="160"/>
      <c r="GK287" s="160"/>
      <c r="GL287" s="160"/>
      <c r="GM287" s="160"/>
      <c r="GN287" s="160"/>
      <c r="GO287" s="160"/>
      <c r="GP287" s="160"/>
      <c r="GQ287" s="160"/>
      <c r="GR287" s="160"/>
      <c r="GS287" s="160"/>
      <c r="GT287" s="160"/>
      <c r="GU287" s="160"/>
      <c r="GV287" s="160"/>
      <c r="GW287" s="160"/>
      <c r="GX287" s="160"/>
      <c r="GY287" s="160"/>
      <c r="GZ287" s="160"/>
      <c r="HA287" s="160"/>
      <c r="HB287" s="160"/>
      <c r="HC287" s="160"/>
      <c r="HD287" s="160"/>
      <c r="HE287" s="160"/>
      <c r="HF287" s="160"/>
      <c r="HG287" s="160"/>
      <c r="HH287" s="160"/>
      <c r="HI287" s="160"/>
      <c r="HJ287" s="160"/>
      <c r="HK287" s="160"/>
      <c r="HL287" s="160"/>
      <c r="HM287" s="160"/>
      <c r="HN287" s="160"/>
      <c r="HO287" s="160"/>
      <c r="HP287" s="160"/>
      <c r="HQ287" s="160"/>
      <c r="HR287" s="160"/>
      <c r="HS287" s="160"/>
      <c r="HT287" s="160"/>
      <c r="HU287" s="160"/>
      <c r="HV287" s="160"/>
      <c r="HW287" s="160"/>
      <c r="HX287" s="160"/>
      <c r="HY287" s="160"/>
      <c r="HZ287" s="160"/>
      <c r="IA287" s="160"/>
      <c r="IB287" s="160"/>
      <c r="IC287" s="160"/>
      <c r="ID287" s="160"/>
      <c r="IE287" s="160"/>
      <c r="IF287" s="160"/>
      <c r="IG287" s="160"/>
      <c r="IH287"/>
      <c r="II287"/>
      <c r="IJ287"/>
      <c r="IK287"/>
    </row>
    <row r="288" spans="1:245" s="157" customFormat="1" ht="13.5" customHeight="1">
      <c r="A288" s="138">
        <v>2120201</v>
      </c>
      <c r="B288" s="179" t="s">
        <v>266</v>
      </c>
      <c r="C288" s="174">
        <f>VLOOKUP(A288,'[8]一般公共预算'!$A$6:$C$369,3,FALSE)</f>
        <v>2054.97</v>
      </c>
      <c r="D288" s="174">
        <v>1937.77</v>
      </c>
      <c r="E288" s="174">
        <f t="shared" si="4"/>
        <v>106.05</v>
      </c>
      <c r="GH288" s="160"/>
      <c r="GI288" s="160"/>
      <c r="GJ288" s="160"/>
      <c r="GK288" s="160"/>
      <c r="GL288" s="160"/>
      <c r="GM288" s="160"/>
      <c r="GN288" s="160"/>
      <c r="GO288" s="160"/>
      <c r="GP288" s="160"/>
      <c r="GQ288" s="160"/>
      <c r="GR288" s="160"/>
      <c r="GS288" s="160"/>
      <c r="GT288" s="160"/>
      <c r="GU288" s="160"/>
      <c r="GV288" s="160"/>
      <c r="GW288" s="160"/>
      <c r="GX288" s="160"/>
      <c r="GY288" s="160"/>
      <c r="GZ288" s="160"/>
      <c r="HA288" s="160"/>
      <c r="HB288" s="160"/>
      <c r="HC288" s="160"/>
      <c r="HD288" s="160"/>
      <c r="HE288" s="160"/>
      <c r="HF288" s="160"/>
      <c r="HG288" s="160"/>
      <c r="HH288" s="160"/>
      <c r="HI288" s="160"/>
      <c r="HJ288" s="160"/>
      <c r="HK288" s="160"/>
      <c r="HL288" s="160"/>
      <c r="HM288" s="160"/>
      <c r="HN288" s="160"/>
      <c r="HO288" s="160"/>
      <c r="HP288" s="160"/>
      <c r="HQ288" s="160"/>
      <c r="HR288" s="160"/>
      <c r="HS288" s="160"/>
      <c r="HT288" s="160"/>
      <c r="HU288" s="160"/>
      <c r="HV288" s="160"/>
      <c r="HW288" s="160"/>
      <c r="HX288" s="160"/>
      <c r="HY288" s="160"/>
      <c r="HZ288" s="160"/>
      <c r="IA288" s="160"/>
      <c r="IB288" s="160"/>
      <c r="IC288" s="160"/>
      <c r="ID288" s="160"/>
      <c r="IE288" s="160"/>
      <c r="IF288" s="160"/>
      <c r="IG288" s="160"/>
      <c r="IH288"/>
      <c r="II288"/>
      <c r="IJ288"/>
      <c r="IK288"/>
    </row>
    <row r="289" spans="1:245" s="157" customFormat="1" ht="13.5" customHeight="1">
      <c r="A289" s="138">
        <v>21205</v>
      </c>
      <c r="B289" s="179" t="s">
        <v>269</v>
      </c>
      <c r="C289" s="174">
        <f>VLOOKUP(A289,'[8]一般公共预算'!$A$6:$C$369,3,FALSE)</f>
        <v>55220.58</v>
      </c>
      <c r="D289" s="174">
        <v>41633.26</v>
      </c>
      <c r="E289" s="174">
        <f t="shared" si="4"/>
        <v>132.64</v>
      </c>
      <c r="GH289" s="160"/>
      <c r="GI289" s="160"/>
      <c r="GJ289" s="160"/>
      <c r="GK289" s="160"/>
      <c r="GL289" s="160"/>
      <c r="GM289" s="160"/>
      <c r="GN289" s="160"/>
      <c r="GO289" s="160"/>
      <c r="GP289" s="160"/>
      <c r="GQ289" s="160"/>
      <c r="GR289" s="160"/>
      <c r="GS289" s="160"/>
      <c r="GT289" s="160"/>
      <c r="GU289" s="160"/>
      <c r="GV289" s="160"/>
      <c r="GW289" s="160"/>
      <c r="GX289" s="160"/>
      <c r="GY289" s="160"/>
      <c r="GZ289" s="160"/>
      <c r="HA289" s="160"/>
      <c r="HB289" s="160"/>
      <c r="HC289" s="160"/>
      <c r="HD289" s="160"/>
      <c r="HE289" s="160"/>
      <c r="HF289" s="160"/>
      <c r="HG289" s="160"/>
      <c r="HH289" s="160"/>
      <c r="HI289" s="160"/>
      <c r="HJ289" s="160"/>
      <c r="HK289" s="160"/>
      <c r="HL289" s="160"/>
      <c r="HM289" s="160"/>
      <c r="HN289" s="160"/>
      <c r="HO289" s="160"/>
      <c r="HP289" s="160"/>
      <c r="HQ289" s="160"/>
      <c r="HR289" s="160"/>
      <c r="HS289" s="160"/>
      <c r="HT289" s="160"/>
      <c r="HU289" s="160"/>
      <c r="HV289" s="160"/>
      <c r="HW289" s="160"/>
      <c r="HX289" s="160"/>
      <c r="HY289" s="160"/>
      <c r="HZ289" s="160"/>
      <c r="IA289" s="160"/>
      <c r="IB289" s="160"/>
      <c r="IC289" s="160"/>
      <c r="ID289" s="160"/>
      <c r="IE289" s="160"/>
      <c r="IF289" s="160"/>
      <c r="IG289" s="160"/>
      <c r="IH289"/>
      <c r="II289"/>
      <c r="IJ289"/>
      <c r="IK289"/>
    </row>
    <row r="290" spans="1:245" s="157" customFormat="1" ht="13.5" customHeight="1">
      <c r="A290" s="138">
        <v>2120501</v>
      </c>
      <c r="B290" s="179" t="s">
        <v>270</v>
      </c>
      <c r="C290" s="174">
        <f>VLOOKUP(A290,'[8]一般公共预算'!$A$6:$C$369,3,FALSE)</f>
        <v>55220.58</v>
      </c>
      <c r="D290" s="174">
        <v>41633.26</v>
      </c>
      <c r="E290" s="174">
        <f t="shared" si="4"/>
        <v>132.64</v>
      </c>
      <c r="GH290" s="160"/>
      <c r="GI290" s="160"/>
      <c r="GJ290" s="160"/>
      <c r="GK290" s="160"/>
      <c r="GL290" s="160"/>
      <c r="GM290" s="160"/>
      <c r="GN290" s="160"/>
      <c r="GO290" s="160"/>
      <c r="GP290" s="160"/>
      <c r="GQ290" s="160"/>
      <c r="GR290" s="160"/>
      <c r="GS290" s="160"/>
      <c r="GT290" s="160"/>
      <c r="GU290" s="160"/>
      <c r="GV290" s="160"/>
      <c r="GW290" s="160"/>
      <c r="GX290" s="160"/>
      <c r="GY290" s="160"/>
      <c r="GZ290" s="160"/>
      <c r="HA290" s="160"/>
      <c r="HB290" s="160"/>
      <c r="HC290" s="160"/>
      <c r="HD290" s="160"/>
      <c r="HE290" s="160"/>
      <c r="HF290" s="160"/>
      <c r="HG290" s="160"/>
      <c r="HH290" s="160"/>
      <c r="HI290" s="160"/>
      <c r="HJ290" s="160"/>
      <c r="HK290" s="160"/>
      <c r="HL290" s="160"/>
      <c r="HM290" s="160"/>
      <c r="HN290" s="160"/>
      <c r="HO290" s="160"/>
      <c r="HP290" s="160"/>
      <c r="HQ290" s="160"/>
      <c r="HR290" s="160"/>
      <c r="HS290" s="160"/>
      <c r="HT290" s="160"/>
      <c r="HU290" s="160"/>
      <c r="HV290" s="160"/>
      <c r="HW290" s="160"/>
      <c r="HX290" s="160"/>
      <c r="HY290" s="160"/>
      <c r="HZ290" s="160"/>
      <c r="IA290" s="160"/>
      <c r="IB290" s="160"/>
      <c r="IC290" s="160"/>
      <c r="ID290" s="160"/>
      <c r="IE290" s="160"/>
      <c r="IF290" s="160"/>
      <c r="IG290" s="160"/>
      <c r="IH290"/>
      <c r="II290"/>
      <c r="IJ290"/>
      <c r="IK290"/>
    </row>
    <row r="291" spans="1:245" s="157" customFormat="1" ht="13.5" customHeight="1">
      <c r="A291" s="138">
        <v>21206</v>
      </c>
      <c r="B291" s="179" t="s">
        <v>271</v>
      </c>
      <c r="C291" s="174">
        <f>VLOOKUP(A291,'[8]一般公共预算'!$A$6:$C$369,3,FALSE)</f>
        <v>875.9</v>
      </c>
      <c r="D291" s="174">
        <v>834.26</v>
      </c>
      <c r="E291" s="174">
        <f t="shared" si="4"/>
        <v>104.99</v>
      </c>
      <c r="GH291" s="160"/>
      <c r="GI291" s="160"/>
      <c r="GJ291" s="160"/>
      <c r="GK291" s="160"/>
      <c r="GL291" s="160"/>
      <c r="GM291" s="160"/>
      <c r="GN291" s="160"/>
      <c r="GO291" s="160"/>
      <c r="GP291" s="160"/>
      <c r="GQ291" s="160"/>
      <c r="GR291" s="160"/>
      <c r="GS291" s="160"/>
      <c r="GT291" s="160"/>
      <c r="GU291" s="160"/>
      <c r="GV291" s="160"/>
      <c r="GW291" s="160"/>
      <c r="GX291" s="160"/>
      <c r="GY291" s="160"/>
      <c r="GZ291" s="160"/>
      <c r="HA291" s="160"/>
      <c r="HB291" s="160"/>
      <c r="HC291" s="160"/>
      <c r="HD291" s="160"/>
      <c r="HE291" s="160"/>
      <c r="HF291" s="160"/>
      <c r="HG291" s="160"/>
      <c r="HH291" s="160"/>
      <c r="HI291" s="160"/>
      <c r="HJ291" s="160"/>
      <c r="HK291" s="160"/>
      <c r="HL291" s="160"/>
      <c r="HM291" s="160"/>
      <c r="HN291" s="160"/>
      <c r="HO291" s="160"/>
      <c r="HP291" s="160"/>
      <c r="HQ291" s="160"/>
      <c r="HR291" s="160"/>
      <c r="HS291" s="160"/>
      <c r="HT291" s="160"/>
      <c r="HU291" s="160"/>
      <c r="HV291" s="160"/>
      <c r="HW291" s="160"/>
      <c r="HX291" s="160"/>
      <c r="HY291" s="160"/>
      <c r="HZ291" s="160"/>
      <c r="IA291" s="160"/>
      <c r="IB291" s="160"/>
      <c r="IC291" s="160"/>
      <c r="ID291" s="160"/>
      <c r="IE291" s="160"/>
      <c r="IF291" s="160"/>
      <c r="IG291" s="160"/>
      <c r="IH291"/>
      <c r="II291"/>
      <c r="IJ291"/>
      <c r="IK291"/>
    </row>
    <row r="292" spans="1:245" s="157" customFormat="1" ht="13.5" customHeight="1">
      <c r="A292" s="138">
        <v>2120601</v>
      </c>
      <c r="B292" s="179" t="s">
        <v>272</v>
      </c>
      <c r="C292" s="174">
        <f>VLOOKUP(A292,'[8]一般公共预算'!$A$6:$C$369,3,FALSE)</f>
        <v>875.9</v>
      </c>
      <c r="D292" s="174">
        <v>834.26</v>
      </c>
      <c r="E292" s="174">
        <f t="shared" si="4"/>
        <v>104.99</v>
      </c>
      <c r="GH292" s="160"/>
      <c r="GI292" s="160"/>
      <c r="GJ292" s="160"/>
      <c r="GK292" s="160"/>
      <c r="GL292" s="160"/>
      <c r="GM292" s="160"/>
      <c r="GN292" s="160"/>
      <c r="GO292" s="160"/>
      <c r="GP292" s="160"/>
      <c r="GQ292" s="160"/>
      <c r="GR292" s="160"/>
      <c r="GS292" s="160"/>
      <c r="GT292" s="160"/>
      <c r="GU292" s="160"/>
      <c r="GV292" s="160"/>
      <c r="GW292" s="160"/>
      <c r="GX292" s="160"/>
      <c r="GY292" s="160"/>
      <c r="GZ292" s="160"/>
      <c r="HA292" s="160"/>
      <c r="HB292" s="160"/>
      <c r="HC292" s="160"/>
      <c r="HD292" s="160"/>
      <c r="HE292" s="160"/>
      <c r="HF292" s="160"/>
      <c r="HG292" s="160"/>
      <c r="HH292" s="160"/>
      <c r="HI292" s="160"/>
      <c r="HJ292" s="160"/>
      <c r="HK292" s="160"/>
      <c r="HL292" s="160"/>
      <c r="HM292" s="160"/>
      <c r="HN292" s="160"/>
      <c r="HO292" s="160"/>
      <c r="HP292" s="160"/>
      <c r="HQ292" s="160"/>
      <c r="HR292" s="160"/>
      <c r="HS292" s="160"/>
      <c r="HT292" s="160"/>
      <c r="HU292" s="160"/>
      <c r="HV292" s="160"/>
      <c r="HW292" s="160"/>
      <c r="HX292" s="160"/>
      <c r="HY292" s="160"/>
      <c r="HZ292" s="160"/>
      <c r="IA292" s="160"/>
      <c r="IB292" s="160"/>
      <c r="IC292" s="160"/>
      <c r="ID292" s="160"/>
      <c r="IE292" s="160"/>
      <c r="IF292" s="160"/>
      <c r="IG292" s="160"/>
      <c r="IH292"/>
      <c r="II292"/>
      <c r="IJ292"/>
      <c r="IK292"/>
    </row>
    <row r="293" spans="1:245" s="157" customFormat="1" ht="13.5" customHeight="1">
      <c r="A293" s="138">
        <v>21299</v>
      </c>
      <c r="B293" s="179" t="s">
        <v>273</v>
      </c>
      <c r="C293" s="174">
        <f>VLOOKUP(A293,'[8]一般公共预算'!$A$6:$C$369,3,FALSE)</f>
        <v>33395</v>
      </c>
      <c r="D293" s="174">
        <v>32874.39</v>
      </c>
      <c r="E293" s="174">
        <f t="shared" si="4"/>
        <v>101.58</v>
      </c>
      <c r="GH293" s="160"/>
      <c r="GI293" s="160"/>
      <c r="GJ293" s="160"/>
      <c r="GK293" s="160"/>
      <c r="GL293" s="160"/>
      <c r="GM293" s="160"/>
      <c r="GN293" s="160"/>
      <c r="GO293" s="160"/>
      <c r="GP293" s="160"/>
      <c r="GQ293" s="160"/>
      <c r="GR293" s="160"/>
      <c r="GS293" s="160"/>
      <c r="GT293" s="160"/>
      <c r="GU293" s="160"/>
      <c r="GV293" s="160"/>
      <c r="GW293" s="160"/>
      <c r="GX293" s="160"/>
      <c r="GY293" s="160"/>
      <c r="GZ293" s="160"/>
      <c r="HA293" s="160"/>
      <c r="HB293" s="160"/>
      <c r="HC293" s="160"/>
      <c r="HD293" s="160"/>
      <c r="HE293" s="160"/>
      <c r="HF293" s="160"/>
      <c r="HG293" s="160"/>
      <c r="HH293" s="160"/>
      <c r="HI293" s="160"/>
      <c r="HJ293" s="160"/>
      <c r="HK293" s="160"/>
      <c r="HL293" s="160"/>
      <c r="HM293" s="160"/>
      <c r="HN293" s="160"/>
      <c r="HO293" s="160"/>
      <c r="HP293" s="160"/>
      <c r="HQ293" s="160"/>
      <c r="HR293" s="160"/>
      <c r="HS293" s="160"/>
      <c r="HT293" s="160"/>
      <c r="HU293" s="160"/>
      <c r="HV293" s="160"/>
      <c r="HW293" s="160"/>
      <c r="HX293" s="160"/>
      <c r="HY293" s="160"/>
      <c r="HZ293" s="160"/>
      <c r="IA293" s="160"/>
      <c r="IB293" s="160"/>
      <c r="IC293" s="160"/>
      <c r="ID293" s="160"/>
      <c r="IE293" s="160"/>
      <c r="IF293" s="160"/>
      <c r="IG293" s="160"/>
      <c r="IH293"/>
      <c r="II293"/>
      <c r="IJ293"/>
      <c r="IK293"/>
    </row>
    <row r="294" spans="1:245" s="157" customFormat="1" ht="13.5" customHeight="1">
      <c r="A294" s="138">
        <v>2129999</v>
      </c>
      <c r="B294" s="179" t="s">
        <v>274</v>
      </c>
      <c r="C294" s="174">
        <f>VLOOKUP(A294,'[8]一般公共预算'!$A$6:$C$369,3,FALSE)</f>
        <v>33395</v>
      </c>
      <c r="D294" s="174">
        <v>32874.39</v>
      </c>
      <c r="E294" s="174">
        <f t="shared" si="4"/>
        <v>101.58</v>
      </c>
      <c r="GH294" s="160"/>
      <c r="GI294" s="160"/>
      <c r="GJ294" s="160"/>
      <c r="GK294" s="160"/>
      <c r="GL294" s="160"/>
      <c r="GM294" s="160"/>
      <c r="GN294" s="160"/>
      <c r="GO294" s="160"/>
      <c r="GP294" s="160"/>
      <c r="GQ294" s="160"/>
      <c r="GR294" s="160"/>
      <c r="GS294" s="160"/>
      <c r="GT294" s="160"/>
      <c r="GU294" s="160"/>
      <c r="GV294" s="160"/>
      <c r="GW294" s="160"/>
      <c r="GX294" s="160"/>
      <c r="GY294" s="160"/>
      <c r="GZ294" s="160"/>
      <c r="HA294" s="160"/>
      <c r="HB294" s="160"/>
      <c r="HC294" s="160"/>
      <c r="HD294" s="160"/>
      <c r="HE294" s="160"/>
      <c r="HF294" s="160"/>
      <c r="HG294" s="160"/>
      <c r="HH294" s="160"/>
      <c r="HI294" s="160"/>
      <c r="HJ294" s="160"/>
      <c r="HK294" s="160"/>
      <c r="HL294" s="160"/>
      <c r="HM294" s="160"/>
      <c r="HN294" s="160"/>
      <c r="HO294" s="160"/>
      <c r="HP294" s="160"/>
      <c r="HQ294" s="160"/>
      <c r="HR294" s="160"/>
      <c r="HS294" s="160"/>
      <c r="HT294" s="160"/>
      <c r="HU294" s="160"/>
      <c r="HV294" s="160"/>
      <c r="HW294" s="160"/>
      <c r="HX294" s="160"/>
      <c r="HY294" s="160"/>
      <c r="HZ294" s="160"/>
      <c r="IA294" s="160"/>
      <c r="IB294" s="160"/>
      <c r="IC294" s="160"/>
      <c r="ID294" s="160"/>
      <c r="IE294" s="160"/>
      <c r="IF294" s="160"/>
      <c r="IG294" s="160"/>
      <c r="IH294"/>
      <c r="II294"/>
      <c r="IJ294"/>
      <c r="IK294"/>
    </row>
    <row r="295" spans="1:245" s="157" customFormat="1" ht="13.5" customHeight="1">
      <c r="A295" s="171">
        <v>213</v>
      </c>
      <c r="B295" s="178" t="s">
        <v>275</v>
      </c>
      <c r="C295" s="169">
        <f>VLOOKUP(A295,'[8]一般公共预算'!$A$6:$C$369,3,FALSE)</f>
        <v>17991.53</v>
      </c>
      <c r="D295" s="169">
        <v>14582.43</v>
      </c>
      <c r="E295" s="169">
        <f t="shared" si="4"/>
        <v>123.38</v>
      </c>
      <c r="GH295" s="160"/>
      <c r="GI295" s="160"/>
      <c r="GJ295" s="160"/>
      <c r="GK295" s="160"/>
      <c r="GL295" s="160"/>
      <c r="GM295" s="160"/>
      <c r="GN295" s="160"/>
      <c r="GO295" s="160"/>
      <c r="GP295" s="160"/>
      <c r="GQ295" s="160"/>
      <c r="GR295" s="160"/>
      <c r="GS295" s="160"/>
      <c r="GT295" s="160"/>
      <c r="GU295" s="160"/>
      <c r="GV295" s="160"/>
      <c r="GW295" s="160"/>
      <c r="GX295" s="160"/>
      <c r="GY295" s="160"/>
      <c r="GZ295" s="160"/>
      <c r="HA295" s="160"/>
      <c r="HB295" s="160"/>
      <c r="HC295" s="160"/>
      <c r="HD295" s="160"/>
      <c r="HE295" s="160"/>
      <c r="HF295" s="160"/>
      <c r="HG295" s="160"/>
      <c r="HH295" s="160"/>
      <c r="HI295" s="160"/>
      <c r="HJ295" s="160"/>
      <c r="HK295" s="160"/>
      <c r="HL295" s="160"/>
      <c r="HM295" s="160"/>
      <c r="HN295" s="160"/>
      <c r="HO295" s="160"/>
      <c r="HP295" s="160"/>
      <c r="HQ295" s="160"/>
      <c r="HR295" s="160"/>
      <c r="HS295" s="160"/>
      <c r="HT295" s="160"/>
      <c r="HU295" s="160"/>
      <c r="HV295" s="160"/>
      <c r="HW295" s="160"/>
      <c r="HX295" s="160"/>
      <c r="HY295" s="160"/>
      <c r="HZ295" s="160"/>
      <c r="IA295" s="160"/>
      <c r="IB295" s="160"/>
      <c r="IC295" s="160"/>
      <c r="ID295" s="160"/>
      <c r="IE295" s="160"/>
      <c r="IF295" s="160"/>
      <c r="IG295" s="160"/>
      <c r="IH295"/>
      <c r="II295"/>
      <c r="IJ295"/>
      <c r="IK295"/>
    </row>
    <row r="296" spans="1:245" s="157" customFormat="1" ht="13.5" customHeight="1">
      <c r="A296" s="138">
        <v>21301</v>
      </c>
      <c r="B296" s="173" t="s">
        <v>276</v>
      </c>
      <c r="C296" s="174">
        <f>VLOOKUP(A296,'[8]一般公共预算'!$A$6:$C$369,3,FALSE)</f>
        <v>4016.55</v>
      </c>
      <c r="D296" s="174">
        <v>3495.96</v>
      </c>
      <c r="E296" s="174">
        <f t="shared" si="4"/>
        <v>114.89</v>
      </c>
      <c r="GH296" s="160"/>
      <c r="GI296" s="160"/>
      <c r="GJ296" s="160"/>
      <c r="GK296" s="160"/>
      <c r="GL296" s="160"/>
      <c r="GM296" s="160"/>
      <c r="GN296" s="160"/>
      <c r="GO296" s="160"/>
      <c r="GP296" s="160"/>
      <c r="GQ296" s="160"/>
      <c r="GR296" s="160"/>
      <c r="GS296" s="160"/>
      <c r="GT296" s="160"/>
      <c r="GU296" s="160"/>
      <c r="GV296" s="160"/>
      <c r="GW296" s="160"/>
      <c r="GX296" s="160"/>
      <c r="GY296" s="160"/>
      <c r="GZ296" s="160"/>
      <c r="HA296" s="160"/>
      <c r="HB296" s="160"/>
      <c r="HC296" s="160"/>
      <c r="HD296" s="160"/>
      <c r="HE296" s="160"/>
      <c r="HF296" s="160"/>
      <c r="HG296" s="160"/>
      <c r="HH296" s="160"/>
      <c r="HI296" s="160"/>
      <c r="HJ296" s="160"/>
      <c r="HK296" s="160"/>
      <c r="HL296" s="160"/>
      <c r="HM296" s="160"/>
      <c r="HN296" s="160"/>
      <c r="HO296" s="160"/>
      <c r="HP296" s="160"/>
      <c r="HQ296" s="160"/>
      <c r="HR296" s="160"/>
      <c r="HS296" s="160"/>
      <c r="HT296" s="160"/>
      <c r="HU296" s="160"/>
      <c r="HV296" s="160"/>
      <c r="HW296" s="160"/>
      <c r="HX296" s="160"/>
      <c r="HY296" s="160"/>
      <c r="HZ296" s="160"/>
      <c r="IA296" s="160"/>
      <c r="IB296" s="160"/>
      <c r="IC296" s="160"/>
      <c r="ID296" s="160"/>
      <c r="IE296" s="160"/>
      <c r="IF296" s="160"/>
      <c r="IG296" s="160"/>
      <c r="IH296"/>
      <c r="II296"/>
      <c r="IJ296"/>
      <c r="IK296"/>
    </row>
    <row r="297" spans="1:245" s="157" customFormat="1" ht="13.5" customHeight="1">
      <c r="A297" s="138">
        <v>2130101</v>
      </c>
      <c r="B297" s="179" t="s">
        <v>39</v>
      </c>
      <c r="C297" s="174">
        <f>VLOOKUP(A297,'[8]一般公共预算'!$A$6:$C$369,3,FALSE)</f>
        <v>1152</v>
      </c>
      <c r="D297" s="174">
        <v>1076.89</v>
      </c>
      <c r="E297" s="174">
        <f t="shared" si="4"/>
        <v>106.97</v>
      </c>
      <c r="GH297" s="160"/>
      <c r="GI297" s="160"/>
      <c r="GJ297" s="160"/>
      <c r="GK297" s="160"/>
      <c r="GL297" s="160"/>
      <c r="GM297" s="160"/>
      <c r="GN297" s="160"/>
      <c r="GO297" s="160"/>
      <c r="GP297" s="160"/>
      <c r="GQ297" s="160"/>
      <c r="GR297" s="160"/>
      <c r="GS297" s="160"/>
      <c r="GT297" s="160"/>
      <c r="GU297" s="160"/>
      <c r="GV297" s="160"/>
      <c r="GW297" s="160"/>
      <c r="GX297" s="160"/>
      <c r="GY297" s="160"/>
      <c r="GZ297" s="160"/>
      <c r="HA297" s="160"/>
      <c r="HB297" s="160"/>
      <c r="HC297" s="160"/>
      <c r="HD297" s="160"/>
      <c r="HE297" s="160"/>
      <c r="HF297" s="160"/>
      <c r="HG297" s="160"/>
      <c r="HH297" s="160"/>
      <c r="HI297" s="160"/>
      <c r="HJ297" s="160"/>
      <c r="HK297" s="160"/>
      <c r="HL297" s="160"/>
      <c r="HM297" s="160"/>
      <c r="HN297" s="160"/>
      <c r="HO297" s="160"/>
      <c r="HP297" s="160"/>
      <c r="HQ297" s="160"/>
      <c r="HR297" s="160"/>
      <c r="HS297" s="160"/>
      <c r="HT297" s="160"/>
      <c r="HU297" s="160"/>
      <c r="HV297" s="160"/>
      <c r="HW297" s="160"/>
      <c r="HX297" s="160"/>
      <c r="HY297" s="160"/>
      <c r="HZ297" s="160"/>
      <c r="IA297" s="160"/>
      <c r="IB297" s="160"/>
      <c r="IC297" s="160"/>
      <c r="ID297" s="160"/>
      <c r="IE297" s="160"/>
      <c r="IF297" s="160"/>
      <c r="IG297" s="160"/>
      <c r="IH297"/>
      <c r="II297"/>
      <c r="IJ297"/>
      <c r="IK297"/>
    </row>
    <row r="298" spans="1:245" s="157" customFormat="1" ht="13.5" customHeight="1">
      <c r="A298" s="138">
        <v>2130104</v>
      </c>
      <c r="B298" s="179" t="s">
        <v>46</v>
      </c>
      <c r="C298" s="174">
        <f>VLOOKUP(A298,'[8]一般公共预算'!$A$6:$C$369,3,FALSE)</f>
        <v>952.87</v>
      </c>
      <c r="D298" s="174">
        <v>926.7</v>
      </c>
      <c r="E298" s="174">
        <f t="shared" si="4"/>
        <v>102.82</v>
      </c>
      <c r="GH298" s="160"/>
      <c r="GI298" s="160"/>
      <c r="GJ298" s="160"/>
      <c r="GK298" s="160"/>
      <c r="GL298" s="160"/>
      <c r="GM298" s="160"/>
      <c r="GN298" s="160"/>
      <c r="GO298" s="160"/>
      <c r="GP298" s="160"/>
      <c r="GQ298" s="160"/>
      <c r="GR298" s="160"/>
      <c r="GS298" s="160"/>
      <c r="GT298" s="160"/>
      <c r="GU298" s="160"/>
      <c r="GV298" s="160"/>
      <c r="GW298" s="160"/>
      <c r="GX298" s="160"/>
      <c r="GY298" s="160"/>
      <c r="GZ298" s="160"/>
      <c r="HA298" s="160"/>
      <c r="HB298" s="160"/>
      <c r="HC298" s="160"/>
      <c r="HD298" s="160"/>
      <c r="HE298" s="160"/>
      <c r="HF298" s="160"/>
      <c r="HG298" s="160"/>
      <c r="HH298" s="160"/>
      <c r="HI298" s="160"/>
      <c r="HJ298" s="160"/>
      <c r="HK298" s="160"/>
      <c r="HL298" s="160"/>
      <c r="HM298" s="160"/>
      <c r="HN298" s="160"/>
      <c r="HO298" s="160"/>
      <c r="HP298" s="160"/>
      <c r="HQ298" s="160"/>
      <c r="HR298" s="160"/>
      <c r="HS298" s="160"/>
      <c r="HT298" s="160"/>
      <c r="HU298" s="160"/>
      <c r="HV298" s="160"/>
      <c r="HW298" s="160"/>
      <c r="HX298" s="160"/>
      <c r="HY298" s="160"/>
      <c r="HZ298" s="160"/>
      <c r="IA298" s="160"/>
      <c r="IB298" s="160"/>
      <c r="IC298" s="160"/>
      <c r="ID298" s="160"/>
      <c r="IE298" s="160"/>
      <c r="IF298" s="160"/>
      <c r="IG298" s="160"/>
      <c r="IH298"/>
      <c r="II298"/>
      <c r="IJ298"/>
      <c r="IK298"/>
    </row>
    <row r="299" spans="1:245" s="157" customFormat="1" ht="13.5" customHeight="1">
      <c r="A299" s="138">
        <v>2130106</v>
      </c>
      <c r="B299" s="179" t="s">
        <v>277</v>
      </c>
      <c r="C299" s="174">
        <f>VLOOKUP(A299,'[8]一般公共预算'!$A$6:$C$369,3,FALSE)</f>
        <v>153.25</v>
      </c>
      <c r="D299" s="174">
        <v>145.64</v>
      </c>
      <c r="E299" s="174">
        <f t="shared" si="4"/>
        <v>105.23</v>
      </c>
      <c r="GH299" s="160"/>
      <c r="GI299" s="160"/>
      <c r="GJ299" s="160"/>
      <c r="GK299" s="160"/>
      <c r="GL299" s="160"/>
      <c r="GM299" s="160"/>
      <c r="GN299" s="160"/>
      <c r="GO299" s="160"/>
      <c r="GP299" s="160"/>
      <c r="GQ299" s="160"/>
      <c r="GR299" s="160"/>
      <c r="GS299" s="160"/>
      <c r="GT299" s="160"/>
      <c r="GU299" s="160"/>
      <c r="GV299" s="160"/>
      <c r="GW299" s="160"/>
      <c r="GX299" s="160"/>
      <c r="GY299" s="160"/>
      <c r="GZ299" s="160"/>
      <c r="HA299" s="160"/>
      <c r="HB299" s="160"/>
      <c r="HC299" s="160"/>
      <c r="HD299" s="160"/>
      <c r="HE299" s="160"/>
      <c r="HF299" s="160"/>
      <c r="HG299" s="160"/>
      <c r="HH299" s="160"/>
      <c r="HI299" s="160"/>
      <c r="HJ299" s="160"/>
      <c r="HK299" s="160"/>
      <c r="HL299" s="160"/>
      <c r="HM299" s="160"/>
      <c r="HN299" s="160"/>
      <c r="HO299" s="160"/>
      <c r="HP299" s="160"/>
      <c r="HQ299" s="160"/>
      <c r="HR299" s="160"/>
      <c r="HS299" s="160"/>
      <c r="HT299" s="160"/>
      <c r="HU299" s="160"/>
      <c r="HV299" s="160"/>
      <c r="HW299" s="160"/>
      <c r="HX299" s="160"/>
      <c r="HY299" s="160"/>
      <c r="HZ299" s="160"/>
      <c r="IA299" s="160"/>
      <c r="IB299" s="160"/>
      <c r="IC299" s="160"/>
      <c r="ID299" s="160"/>
      <c r="IE299" s="160"/>
      <c r="IF299" s="160"/>
      <c r="IG299" s="160"/>
      <c r="IH299"/>
      <c r="II299"/>
      <c r="IJ299"/>
      <c r="IK299"/>
    </row>
    <row r="300" spans="1:245" s="157" customFormat="1" ht="13.5" customHeight="1">
      <c r="A300" s="138">
        <v>2130108</v>
      </c>
      <c r="B300" s="179" t="s">
        <v>278</v>
      </c>
      <c r="C300" s="174">
        <f>VLOOKUP(A300,'[8]一般公共预算'!$A$6:$C$369,3,FALSE)</f>
        <v>521</v>
      </c>
      <c r="D300" s="174">
        <v>426.8</v>
      </c>
      <c r="E300" s="174">
        <f t="shared" si="4"/>
        <v>122.07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160"/>
      <c r="CR300" s="16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160"/>
      <c r="DR300" s="160"/>
      <c r="DS300" s="160"/>
      <c r="DT300" s="160"/>
      <c r="DU300" s="160"/>
      <c r="DV300" s="160"/>
      <c r="DW300" s="160"/>
      <c r="DX300" s="160"/>
      <c r="DY300" s="160"/>
      <c r="DZ300" s="160"/>
      <c r="EA300" s="160"/>
      <c r="EB300" s="160"/>
      <c r="EC300" s="160"/>
      <c r="ED300" s="160"/>
      <c r="EE300" s="160"/>
      <c r="EF300" s="160"/>
      <c r="EG300" s="160"/>
      <c r="EH300" s="160"/>
      <c r="EI300" s="160"/>
      <c r="EJ300" s="160"/>
      <c r="EK300" s="160"/>
      <c r="EL300" s="160"/>
      <c r="EM300" s="160"/>
      <c r="EN300" s="160"/>
      <c r="EO300" s="160"/>
      <c r="EP300" s="160"/>
      <c r="EQ300" s="160"/>
      <c r="ER300" s="160"/>
      <c r="ES300" s="160"/>
      <c r="ET300" s="160"/>
      <c r="EU300" s="160"/>
      <c r="EV300" s="160"/>
      <c r="EW300" s="160"/>
      <c r="EX300" s="160"/>
      <c r="EY300" s="160"/>
      <c r="EZ300" s="160"/>
      <c r="FA300" s="160"/>
      <c r="FB300" s="160"/>
      <c r="FC300" s="160"/>
      <c r="FD300" s="160"/>
      <c r="FE300" s="160"/>
      <c r="FF300" s="160"/>
      <c r="FG300" s="160"/>
      <c r="FH300" s="160"/>
      <c r="FI300" s="160"/>
      <c r="FJ300" s="160"/>
      <c r="FK300" s="160"/>
      <c r="FL300" s="160"/>
      <c r="FM300" s="160"/>
      <c r="FN300" s="160"/>
      <c r="FO300" s="160"/>
      <c r="FP300" s="160"/>
      <c r="FQ300" s="160"/>
      <c r="FR300" s="160"/>
      <c r="FS300" s="160"/>
      <c r="FT300" s="160"/>
      <c r="FU300" s="160"/>
      <c r="FV300" s="160"/>
      <c r="FW300" s="160"/>
      <c r="FX300" s="160"/>
      <c r="FY300" s="160"/>
      <c r="FZ300" s="160"/>
      <c r="GA300" s="160"/>
      <c r="GB300" s="160"/>
      <c r="GC300" s="160"/>
      <c r="GD300" s="160"/>
      <c r="GE300" s="160"/>
      <c r="GF300" s="160"/>
      <c r="GG300" s="160"/>
      <c r="GH300" s="160"/>
      <c r="GI300" s="160"/>
      <c r="GJ300" s="160"/>
      <c r="GK300" s="160"/>
      <c r="GL300" s="160"/>
      <c r="GM300" s="160"/>
      <c r="GN300" s="160"/>
      <c r="GO300" s="160"/>
      <c r="GP300" s="160"/>
      <c r="GQ300" s="160"/>
      <c r="GR300" s="160"/>
      <c r="GS300" s="160"/>
      <c r="GT300" s="160"/>
      <c r="GU300" s="160"/>
      <c r="GV300" s="160"/>
      <c r="GW300" s="160"/>
      <c r="GX300" s="160"/>
      <c r="GY300" s="160"/>
      <c r="GZ300" s="160"/>
      <c r="HA300" s="160"/>
      <c r="HB300" s="160"/>
      <c r="HC300" s="160"/>
      <c r="HD300" s="160"/>
      <c r="HE300" s="160"/>
      <c r="HF300" s="160"/>
      <c r="HG300" s="160"/>
      <c r="HH300" s="160"/>
      <c r="HI300" s="160"/>
      <c r="HJ300" s="160"/>
      <c r="HK300" s="160"/>
      <c r="HL300" s="160"/>
      <c r="HM300" s="160"/>
      <c r="HN300" s="160"/>
      <c r="HO300" s="160"/>
      <c r="HP300" s="160"/>
      <c r="HQ300" s="160"/>
      <c r="HR300" s="160"/>
      <c r="HS300" s="160"/>
      <c r="HT300" s="160"/>
      <c r="HU300" s="160"/>
      <c r="HV300" s="160"/>
      <c r="HW300" s="160"/>
      <c r="HX300" s="160"/>
      <c r="HY300" s="160"/>
      <c r="HZ300" s="160"/>
      <c r="IA300" s="160"/>
      <c r="IB300" s="160"/>
      <c r="IC300" s="160"/>
      <c r="ID300" s="160"/>
      <c r="IE300" s="160"/>
      <c r="IF300" s="160"/>
      <c r="IG300" s="160"/>
      <c r="IH300"/>
      <c r="II300"/>
      <c r="IJ300"/>
      <c r="IK300"/>
    </row>
    <row r="301" spans="1:245" s="157" customFormat="1" ht="13.5" customHeight="1">
      <c r="A301" s="138">
        <v>2130109</v>
      </c>
      <c r="B301" s="179" t="s">
        <v>279</v>
      </c>
      <c r="C301" s="174">
        <f>VLOOKUP(A301,'[8]一般公共预算'!$A$6:$C$369,3,FALSE)</f>
        <v>60.7</v>
      </c>
      <c r="D301" s="174">
        <v>63.14</v>
      </c>
      <c r="E301" s="174">
        <f t="shared" si="4"/>
        <v>96.14</v>
      </c>
      <c r="GH301" s="160"/>
      <c r="GI301" s="160"/>
      <c r="GJ301" s="160"/>
      <c r="GK301" s="160"/>
      <c r="GL301" s="160"/>
      <c r="GM301" s="160"/>
      <c r="GN301" s="160"/>
      <c r="GO301" s="160"/>
      <c r="GP301" s="160"/>
      <c r="GQ301" s="160"/>
      <c r="GR301" s="160"/>
      <c r="GS301" s="160"/>
      <c r="GT301" s="160"/>
      <c r="GU301" s="160"/>
      <c r="GV301" s="160"/>
      <c r="GW301" s="160"/>
      <c r="GX301" s="160"/>
      <c r="GY301" s="160"/>
      <c r="GZ301" s="160"/>
      <c r="HA301" s="160"/>
      <c r="HB301" s="160"/>
      <c r="HC301" s="160"/>
      <c r="HD301" s="160"/>
      <c r="HE301" s="160"/>
      <c r="HF301" s="160"/>
      <c r="HG301" s="160"/>
      <c r="HH301" s="160"/>
      <c r="HI301" s="160"/>
      <c r="HJ301" s="160"/>
      <c r="HK301" s="160"/>
      <c r="HL301" s="160"/>
      <c r="HM301" s="160"/>
      <c r="HN301" s="160"/>
      <c r="HO301" s="160"/>
      <c r="HP301" s="160"/>
      <c r="HQ301" s="160"/>
      <c r="HR301" s="160"/>
      <c r="HS301" s="160"/>
      <c r="HT301" s="160"/>
      <c r="HU301" s="160"/>
      <c r="HV301" s="160"/>
      <c r="HW301" s="160"/>
      <c r="HX301" s="160"/>
      <c r="HY301" s="160"/>
      <c r="HZ301" s="160"/>
      <c r="IA301" s="160"/>
      <c r="IB301" s="160"/>
      <c r="IC301" s="160"/>
      <c r="ID301" s="160"/>
      <c r="IE301" s="160"/>
      <c r="IF301" s="160"/>
      <c r="IG301" s="160"/>
      <c r="IH301"/>
      <c r="II301"/>
      <c r="IJ301"/>
      <c r="IK301"/>
    </row>
    <row r="302" spans="1:245" s="157" customFormat="1" ht="13.5" customHeight="1">
      <c r="A302" s="138">
        <v>2130110</v>
      </c>
      <c r="B302" s="179" t="s">
        <v>280</v>
      </c>
      <c r="C302" s="174">
        <f>VLOOKUP(A302,'[8]一般公共预算'!$A$6:$C$369,3,FALSE)</f>
        <v>14.5</v>
      </c>
      <c r="D302" s="174">
        <v>4.5</v>
      </c>
      <c r="E302" s="174">
        <f t="shared" si="4"/>
        <v>322.22</v>
      </c>
      <c r="GH302" s="160"/>
      <c r="GI302" s="160"/>
      <c r="GJ302" s="160"/>
      <c r="GK302" s="160"/>
      <c r="GL302" s="160"/>
      <c r="GM302" s="160"/>
      <c r="GN302" s="160"/>
      <c r="GO302" s="160"/>
      <c r="GP302" s="160"/>
      <c r="GQ302" s="160"/>
      <c r="GR302" s="160"/>
      <c r="GS302" s="160"/>
      <c r="GT302" s="160"/>
      <c r="GU302" s="160"/>
      <c r="GV302" s="160"/>
      <c r="GW302" s="160"/>
      <c r="GX302" s="160"/>
      <c r="GY302" s="160"/>
      <c r="GZ302" s="160"/>
      <c r="HA302" s="160"/>
      <c r="HB302" s="160"/>
      <c r="HC302" s="160"/>
      <c r="HD302" s="160"/>
      <c r="HE302" s="160"/>
      <c r="HF302" s="160"/>
      <c r="HG302" s="160"/>
      <c r="HH302" s="160"/>
      <c r="HI302" s="160"/>
      <c r="HJ302" s="160"/>
      <c r="HK302" s="160"/>
      <c r="HL302" s="160"/>
      <c r="HM302" s="160"/>
      <c r="HN302" s="160"/>
      <c r="HO302" s="160"/>
      <c r="HP302" s="160"/>
      <c r="HQ302" s="160"/>
      <c r="HR302" s="160"/>
      <c r="HS302" s="160"/>
      <c r="HT302" s="160"/>
      <c r="HU302" s="160"/>
      <c r="HV302" s="160"/>
      <c r="HW302" s="160"/>
      <c r="HX302" s="160"/>
      <c r="HY302" s="160"/>
      <c r="HZ302" s="160"/>
      <c r="IA302" s="160"/>
      <c r="IB302" s="160"/>
      <c r="IC302" s="160"/>
      <c r="ID302" s="160"/>
      <c r="IE302" s="160"/>
      <c r="IF302" s="160"/>
      <c r="IG302" s="160"/>
      <c r="IH302"/>
      <c r="II302"/>
      <c r="IJ302"/>
      <c r="IK302"/>
    </row>
    <row r="303" spans="1:189" s="159" customFormat="1" ht="13.5" customHeight="1">
      <c r="A303" s="138">
        <v>2130111</v>
      </c>
      <c r="B303" s="179" t="s">
        <v>281</v>
      </c>
      <c r="C303" s="174">
        <f>VLOOKUP(A303,'[8]一般公共预算'!$A$6:$C$369,3,FALSE)</f>
        <v>1</v>
      </c>
      <c r="D303" s="174">
        <v>0.79</v>
      </c>
      <c r="E303" s="174">
        <f t="shared" si="4"/>
        <v>126.58</v>
      </c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58"/>
      <c r="BL303" s="158"/>
      <c r="BM303" s="158"/>
      <c r="BN303" s="158"/>
      <c r="BO303" s="158"/>
      <c r="BP303" s="158"/>
      <c r="BQ303" s="158"/>
      <c r="BR303" s="158"/>
      <c r="BS303" s="158"/>
      <c r="BT303" s="158"/>
      <c r="BU303" s="158"/>
      <c r="BV303" s="158"/>
      <c r="BW303" s="158"/>
      <c r="BX303" s="158"/>
      <c r="BY303" s="158"/>
      <c r="BZ303" s="158"/>
      <c r="CA303" s="158"/>
      <c r="CB303" s="158"/>
      <c r="CC303" s="158"/>
      <c r="CD303" s="158"/>
      <c r="CE303" s="158"/>
      <c r="CF303" s="158"/>
      <c r="CG303" s="158"/>
      <c r="CH303" s="158"/>
      <c r="CI303" s="158"/>
      <c r="CJ303" s="158"/>
      <c r="CK303" s="158"/>
      <c r="CL303" s="158"/>
      <c r="CM303" s="158"/>
      <c r="CN303" s="158"/>
      <c r="CO303" s="158"/>
      <c r="CP303" s="158"/>
      <c r="CQ303" s="158"/>
      <c r="CR303" s="158"/>
      <c r="CS303" s="158"/>
      <c r="CT303" s="158"/>
      <c r="CU303" s="158"/>
      <c r="CV303" s="158"/>
      <c r="CW303" s="158"/>
      <c r="CX303" s="158"/>
      <c r="CY303" s="158"/>
      <c r="CZ303" s="158"/>
      <c r="DA303" s="158"/>
      <c r="DB303" s="158"/>
      <c r="DC303" s="158"/>
      <c r="DD303" s="158"/>
      <c r="DE303" s="158"/>
      <c r="DF303" s="158"/>
      <c r="DG303" s="158"/>
      <c r="DH303" s="158"/>
      <c r="DI303" s="158"/>
      <c r="DJ303" s="158"/>
      <c r="DK303" s="158"/>
      <c r="DL303" s="158"/>
      <c r="DM303" s="158"/>
      <c r="DN303" s="158"/>
      <c r="DO303" s="158"/>
      <c r="DP303" s="158"/>
      <c r="DQ303" s="158"/>
      <c r="DR303" s="158"/>
      <c r="DS303" s="158"/>
      <c r="DT303" s="158"/>
      <c r="DU303" s="158"/>
      <c r="DV303" s="158"/>
      <c r="DW303" s="158"/>
      <c r="DX303" s="158"/>
      <c r="DY303" s="158"/>
      <c r="DZ303" s="158"/>
      <c r="EA303" s="158"/>
      <c r="EB303" s="158"/>
      <c r="EC303" s="158"/>
      <c r="ED303" s="158"/>
      <c r="EE303" s="158"/>
      <c r="EF303" s="158"/>
      <c r="EG303" s="158"/>
      <c r="EH303" s="158"/>
      <c r="EI303" s="158"/>
      <c r="EJ303" s="158"/>
      <c r="EK303" s="158"/>
      <c r="EL303" s="158"/>
      <c r="EM303" s="158"/>
      <c r="EN303" s="158"/>
      <c r="EO303" s="158"/>
      <c r="EP303" s="158"/>
      <c r="EQ303" s="158"/>
      <c r="ER303" s="158"/>
      <c r="ES303" s="158"/>
      <c r="ET303" s="158"/>
      <c r="EU303" s="158"/>
      <c r="EV303" s="158"/>
      <c r="EW303" s="158"/>
      <c r="EX303" s="158"/>
      <c r="EY303" s="158"/>
      <c r="EZ303" s="158"/>
      <c r="FA303" s="158"/>
      <c r="FB303" s="158"/>
      <c r="FC303" s="158"/>
      <c r="FD303" s="158"/>
      <c r="FE303" s="158"/>
      <c r="FF303" s="158"/>
      <c r="FG303" s="158"/>
      <c r="FH303" s="158"/>
      <c r="FI303" s="158"/>
      <c r="FJ303" s="158"/>
      <c r="FK303" s="158"/>
      <c r="FL303" s="158"/>
      <c r="FM303" s="158"/>
      <c r="FN303" s="158"/>
      <c r="FO303" s="158"/>
      <c r="FP303" s="158"/>
      <c r="FQ303" s="158"/>
      <c r="FR303" s="158"/>
      <c r="FS303" s="158"/>
      <c r="FT303" s="158"/>
      <c r="FU303" s="158"/>
      <c r="FV303" s="158"/>
      <c r="FW303" s="158"/>
      <c r="FX303" s="158"/>
      <c r="FY303" s="158"/>
      <c r="FZ303" s="158"/>
      <c r="GA303" s="158"/>
      <c r="GB303" s="158"/>
      <c r="GC303" s="158"/>
      <c r="GD303" s="158"/>
      <c r="GE303" s="158"/>
      <c r="GF303" s="158"/>
      <c r="GG303" s="158"/>
    </row>
    <row r="304" spans="1:245" s="157" customFormat="1" ht="13.5" customHeight="1">
      <c r="A304" s="138">
        <v>2130112</v>
      </c>
      <c r="B304" s="179" t="s">
        <v>282</v>
      </c>
      <c r="C304" s="174">
        <f>VLOOKUP(A304,'[8]一般公共预算'!$A$6:$C$369,3,FALSE)</f>
        <v>108.5</v>
      </c>
      <c r="D304" s="174">
        <v>102.25</v>
      </c>
      <c r="E304" s="174">
        <f t="shared" si="4"/>
        <v>106.11</v>
      </c>
      <c r="GH304" s="160"/>
      <c r="GI304" s="160"/>
      <c r="GJ304" s="160"/>
      <c r="GK304" s="160"/>
      <c r="GL304" s="160"/>
      <c r="GM304" s="160"/>
      <c r="GN304" s="160"/>
      <c r="GO304" s="160"/>
      <c r="GP304" s="160"/>
      <c r="GQ304" s="160"/>
      <c r="GR304" s="160"/>
      <c r="GS304" s="160"/>
      <c r="GT304" s="160"/>
      <c r="GU304" s="160"/>
      <c r="GV304" s="160"/>
      <c r="GW304" s="160"/>
      <c r="GX304" s="160"/>
      <c r="GY304" s="160"/>
      <c r="GZ304" s="160"/>
      <c r="HA304" s="160"/>
      <c r="HB304" s="160"/>
      <c r="HC304" s="160"/>
      <c r="HD304" s="160"/>
      <c r="HE304" s="160"/>
      <c r="HF304" s="160"/>
      <c r="HG304" s="160"/>
      <c r="HH304" s="160"/>
      <c r="HI304" s="160"/>
      <c r="HJ304" s="160"/>
      <c r="HK304" s="160"/>
      <c r="HL304" s="160"/>
      <c r="HM304" s="160"/>
      <c r="HN304" s="160"/>
      <c r="HO304" s="160"/>
      <c r="HP304" s="160"/>
      <c r="HQ304" s="160"/>
      <c r="HR304" s="160"/>
      <c r="HS304" s="160"/>
      <c r="HT304" s="160"/>
      <c r="HU304" s="160"/>
      <c r="HV304" s="160"/>
      <c r="HW304" s="160"/>
      <c r="HX304" s="160"/>
      <c r="HY304" s="160"/>
      <c r="HZ304" s="160"/>
      <c r="IA304" s="160"/>
      <c r="IB304" s="160"/>
      <c r="IC304" s="160"/>
      <c r="ID304" s="160"/>
      <c r="IE304" s="160"/>
      <c r="IF304" s="160"/>
      <c r="IG304" s="160"/>
      <c r="IH304"/>
      <c r="II304"/>
      <c r="IJ304"/>
      <c r="IK304"/>
    </row>
    <row r="305" spans="1:245" s="157" customFormat="1" ht="13.5" customHeight="1">
      <c r="A305" s="138">
        <v>2130120</v>
      </c>
      <c r="B305" s="179" t="s">
        <v>283</v>
      </c>
      <c r="C305" s="174">
        <f>VLOOKUP(A305,'[8]一般公共预算'!$A$6:$C$369,3,FALSE)</f>
        <v>550</v>
      </c>
      <c r="D305" s="174">
        <v>563.07</v>
      </c>
      <c r="E305" s="174">
        <f t="shared" si="4"/>
        <v>97.68</v>
      </c>
      <c r="GH305" s="160"/>
      <c r="GI305" s="160"/>
      <c r="GJ305" s="160"/>
      <c r="GK305" s="160"/>
      <c r="GL305" s="160"/>
      <c r="GM305" s="160"/>
      <c r="GN305" s="160"/>
      <c r="GO305" s="160"/>
      <c r="GP305" s="160"/>
      <c r="GQ305" s="160"/>
      <c r="GR305" s="160"/>
      <c r="GS305" s="160"/>
      <c r="GT305" s="160"/>
      <c r="GU305" s="160"/>
      <c r="GV305" s="160"/>
      <c r="GW305" s="160"/>
      <c r="GX305" s="160"/>
      <c r="GY305" s="160"/>
      <c r="GZ305" s="160"/>
      <c r="HA305" s="160"/>
      <c r="HB305" s="160"/>
      <c r="HC305" s="160"/>
      <c r="HD305" s="160"/>
      <c r="HE305" s="160"/>
      <c r="HF305" s="160"/>
      <c r="HG305" s="160"/>
      <c r="HH305" s="160"/>
      <c r="HI305" s="160"/>
      <c r="HJ305" s="160"/>
      <c r="HK305" s="160"/>
      <c r="HL305" s="160"/>
      <c r="HM305" s="160"/>
      <c r="HN305" s="160"/>
      <c r="HO305" s="160"/>
      <c r="HP305" s="160"/>
      <c r="HQ305" s="160"/>
      <c r="HR305" s="160"/>
      <c r="HS305" s="160"/>
      <c r="HT305" s="160"/>
      <c r="HU305" s="160"/>
      <c r="HV305" s="160"/>
      <c r="HW305" s="160"/>
      <c r="HX305" s="160"/>
      <c r="HY305" s="160"/>
      <c r="HZ305" s="160"/>
      <c r="IA305" s="160"/>
      <c r="IB305" s="160"/>
      <c r="IC305" s="160"/>
      <c r="ID305" s="160"/>
      <c r="IE305" s="160"/>
      <c r="IF305" s="160"/>
      <c r="IG305" s="160"/>
      <c r="IH305"/>
      <c r="II305"/>
      <c r="IJ305"/>
      <c r="IK305"/>
    </row>
    <row r="306" spans="1:245" s="157" customFormat="1" ht="13.5" customHeight="1">
      <c r="A306" s="138">
        <v>2130122</v>
      </c>
      <c r="B306" s="179" t="s">
        <v>284</v>
      </c>
      <c r="C306" s="174">
        <f>VLOOKUP(A306,'[8]一般公共预算'!$A$6:$C$369,3,FALSE)</f>
        <v>324.73</v>
      </c>
      <c r="D306" s="174">
        <v>172.74</v>
      </c>
      <c r="E306" s="174">
        <f t="shared" si="4"/>
        <v>187.99</v>
      </c>
      <c r="GH306" s="160"/>
      <c r="GI306" s="160"/>
      <c r="GJ306" s="160"/>
      <c r="GK306" s="160"/>
      <c r="GL306" s="160"/>
      <c r="GM306" s="160"/>
      <c r="GN306" s="160"/>
      <c r="GO306" s="160"/>
      <c r="GP306" s="160"/>
      <c r="GQ306" s="160"/>
      <c r="GR306" s="160"/>
      <c r="GS306" s="160"/>
      <c r="GT306" s="160"/>
      <c r="GU306" s="160"/>
      <c r="GV306" s="160"/>
      <c r="GW306" s="160"/>
      <c r="GX306" s="160"/>
      <c r="GY306" s="160"/>
      <c r="GZ306" s="160"/>
      <c r="HA306" s="160"/>
      <c r="HB306" s="160"/>
      <c r="HC306" s="160"/>
      <c r="HD306" s="160"/>
      <c r="HE306" s="160"/>
      <c r="HF306" s="160"/>
      <c r="HG306" s="160"/>
      <c r="HH306" s="160"/>
      <c r="HI306" s="160"/>
      <c r="HJ306" s="160"/>
      <c r="HK306" s="160"/>
      <c r="HL306" s="160"/>
      <c r="HM306" s="160"/>
      <c r="HN306" s="160"/>
      <c r="HO306" s="160"/>
      <c r="HP306" s="160"/>
      <c r="HQ306" s="160"/>
      <c r="HR306" s="160"/>
      <c r="HS306" s="160"/>
      <c r="HT306" s="160"/>
      <c r="HU306" s="160"/>
      <c r="HV306" s="160"/>
      <c r="HW306" s="160"/>
      <c r="HX306" s="160"/>
      <c r="HY306" s="160"/>
      <c r="HZ306" s="160"/>
      <c r="IA306" s="160"/>
      <c r="IB306" s="160"/>
      <c r="IC306" s="160"/>
      <c r="ID306" s="160"/>
      <c r="IE306" s="160"/>
      <c r="IF306" s="160"/>
      <c r="IG306" s="160"/>
      <c r="IH306"/>
      <c r="II306"/>
      <c r="IJ306"/>
      <c r="IK306"/>
    </row>
    <row r="307" spans="1:245" s="157" customFormat="1" ht="13.5" customHeight="1">
      <c r="A307" s="138">
        <v>2130135</v>
      </c>
      <c r="B307" s="179" t="s">
        <v>285</v>
      </c>
      <c r="C307" s="174"/>
      <c r="D307" s="174">
        <v>0.36</v>
      </c>
      <c r="E307" s="174">
        <f t="shared" si="4"/>
        <v>0</v>
      </c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  <c r="BV307" s="160"/>
      <c r="BW307" s="160"/>
      <c r="BX307" s="160"/>
      <c r="BY307" s="160"/>
      <c r="BZ307" s="160"/>
      <c r="CA307" s="160"/>
      <c r="CB307" s="160"/>
      <c r="CC307" s="160"/>
      <c r="CD307" s="160"/>
      <c r="CE307" s="160"/>
      <c r="CF307" s="160"/>
      <c r="CG307" s="160"/>
      <c r="CH307" s="160"/>
      <c r="CI307" s="160"/>
      <c r="CJ307" s="160"/>
      <c r="CK307" s="160"/>
      <c r="CL307" s="160"/>
      <c r="CM307" s="160"/>
      <c r="CN307" s="160"/>
      <c r="CO307" s="160"/>
      <c r="CP307" s="160"/>
      <c r="CQ307" s="160"/>
      <c r="CR307" s="160"/>
      <c r="CS307" s="160"/>
      <c r="CT307" s="160"/>
      <c r="CU307" s="160"/>
      <c r="CV307" s="160"/>
      <c r="CW307" s="160"/>
      <c r="CX307" s="160"/>
      <c r="CY307" s="160"/>
      <c r="CZ307" s="160"/>
      <c r="DA307" s="160"/>
      <c r="DB307" s="160"/>
      <c r="DC307" s="160"/>
      <c r="DD307" s="160"/>
      <c r="DE307" s="160"/>
      <c r="DF307" s="160"/>
      <c r="DG307" s="160"/>
      <c r="DH307" s="160"/>
      <c r="DI307" s="160"/>
      <c r="DJ307" s="160"/>
      <c r="DK307" s="160"/>
      <c r="DL307" s="160"/>
      <c r="DM307" s="160"/>
      <c r="DN307" s="160"/>
      <c r="DO307" s="160"/>
      <c r="DP307" s="160"/>
      <c r="DQ307" s="160"/>
      <c r="DR307" s="160"/>
      <c r="DS307" s="160"/>
      <c r="DT307" s="160"/>
      <c r="DU307" s="160"/>
      <c r="DV307" s="160"/>
      <c r="DW307" s="160"/>
      <c r="DX307" s="160"/>
      <c r="DY307" s="160"/>
      <c r="DZ307" s="160"/>
      <c r="EA307" s="160"/>
      <c r="EB307" s="160"/>
      <c r="EC307" s="160"/>
      <c r="ED307" s="160"/>
      <c r="EE307" s="160"/>
      <c r="EF307" s="160"/>
      <c r="EG307" s="160"/>
      <c r="EH307" s="160"/>
      <c r="EI307" s="160"/>
      <c r="EJ307" s="160"/>
      <c r="EK307" s="160"/>
      <c r="EL307" s="160"/>
      <c r="EM307" s="160"/>
      <c r="EN307" s="160"/>
      <c r="EO307" s="160"/>
      <c r="EP307" s="160"/>
      <c r="EQ307" s="160"/>
      <c r="ER307" s="160"/>
      <c r="ES307" s="160"/>
      <c r="ET307" s="160"/>
      <c r="EU307" s="160"/>
      <c r="EV307" s="160"/>
      <c r="EW307" s="160"/>
      <c r="EX307" s="160"/>
      <c r="EY307" s="160"/>
      <c r="EZ307" s="160"/>
      <c r="FA307" s="160"/>
      <c r="FB307" s="160"/>
      <c r="FC307" s="160"/>
      <c r="FD307" s="160"/>
      <c r="FE307" s="160"/>
      <c r="FF307" s="160"/>
      <c r="FG307" s="160"/>
      <c r="FH307" s="160"/>
      <c r="FI307" s="160"/>
      <c r="FJ307" s="160"/>
      <c r="FK307" s="160"/>
      <c r="FL307" s="160"/>
      <c r="FM307" s="160"/>
      <c r="FN307" s="160"/>
      <c r="FO307" s="160"/>
      <c r="FP307" s="160"/>
      <c r="FQ307" s="160"/>
      <c r="FR307" s="160"/>
      <c r="FS307" s="160"/>
      <c r="FT307" s="160"/>
      <c r="FU307" s="160"/>
      <c r="FV307" s="160"/>
      <c r="FW307" s="160"/>
      <c r="FX307" s="160"/>
      <c r="FY307" s="160"/>
      <c r="FZ307" s="160"/>
      <c r="GA307" s="160"/>
      <c r="GB307" s="160"/>
      <c r="GC307" s="160"/>
      <c r="GD307" s="160"/>
      <c r="GE307" s="160"/>
      <c r="GF307" s="160"/>
      <c r="GG307" s="160"/>
      <c r="GH307" s="160"/>
      <c r="GI307" s="160"/>
      <c r="GJ307" s="160"/>
      <c r="GK307" s="160"/>
      <c r="GL307" s="160"/>
      <c r="GM307" s="160"/>
      <c r="GN307" s="160"/>
      <c r="GO307" s="160"/>
      <c r="GP307" s="160"/>
      <c r="GQ307" s="160"/>
      <c r="GR307" s="160"/>
      <c r="GS307" s="160"/>
      <c r="GT307" s="160"/>
      <c r="GU307" s="160"/>
      <c r="GV307" s="160"/>
      <c r="GW307" s="160"/>
      <c r="GX307" s="160"/>
      <c r="GY307" s="160"/>
      <c r="GZ307" s="160"/>
      <c r="HA307" s="160"/>
      <c r="HB307" s="160"/>
      <c r="HC307" s="160"/>
      <c r="HD307" s="160"/>
      <c r="HE307" s="160"/>
      <c r="HF307" s="160"/>
      <c r="HG307" s="160"/>
      <c r="HH307" s="160"/>
      <c r="HI307" s="160"/>
      <c r="HJ307" s="160"/>
      <c r="HK307" s="160"/>
      <c r="HL307" s="160"/>
      <c r="HM307" s="160"/>
      <c r="HN307" s="160"/>
      <c r="HO307" s="160"/>
      <c r="HP307" s="160"/>
      <c r="HQ307" s="160"/>
      <c r="HR307" s="160"/>
      <c r="HS307" s="160"/>
      <c r="HT307" s="160"/>
      <c r="HU307" s="160"/>
      <c r="HV307" s="160"/>
      <c r="HW307" s="160"/>
      <c r="HX307" s="160"/>
      <c r="HY307" s="160"/>
      <c r="HZ307" s="160"/>
      <c r="IA307" s="160"/>
      <c r="IB307" s="160"/>
      <c r="IC307" s="160"/>
      <c r="ID307" s="160"/>
      <c r="IE307" s="160"/>
      <c r="IF307" s="160"/>
      <c r="IG307" s="160"/>
      <c r="IH307"/>
      <c r="II307"/>
      <c r="IJ307"/>
      <c r="IK307"/>
    </row>
    <row r="308" spans="1:189" s="159" customFormat="1" ht="13.5" customHeight="1">
      <c r="A308" s="138">
        <v>2130148</v>
      </c>
      <c r="B308" s="179" t="s">
        <v>809</v>
      </c>
      <c r="C308" s="174">
        <f>VLOOKUP(A308,'[8]一般公共预算'!$A$6:$C$369,3,FALSE)</f>
        <v>150</v>
      </c>
      <c r="D308" s="174"/>
      <c r="E308" s="174">
        <f t="shared" si="4"/>
      </c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58"/>
      <c r="AT308" s="158"/>
      <c r="AU308" s="158"/>
      <c r="AV308" s="158"/>
      <c r="AW308" s="158"/>
      <c r="AX308" s="158"/>
      <c r="AY308" s="158"/>
      <c r="AZ308" s="158"/>
      <c r="BA308" s="158"/>
      <c r="BB308" s="158"/>
      <c r="BC308" s="158"/>
      <c r="BD308" s="158"/>
      <c r="BE308" s="158"/>
      <c r="BF308" s="158"/>
      <c r="BG308" s="158"/>
      <c r="BH308" s="158"/>
      <c r="BI308" s="158"/>
      <c r="BJ308" s="158"/>
      <c r="BK308" s="158"/>
      <c r="BL308" s="158"/>
      <c r="BM308" s="158"/>
      <c r="BN308" s="158"/>
      <c r="BO308" s="158"/>
      <c r="BP308" s="158"/>
      <c r="BQ308" s="158"/>
      <c r="BR308" s="158"/>
      <c r="BS308" s="158"/>
      <c r="BT308" s="158"/>
      <c r="BU308" s="158"/>
      <c r="BV308" s="158"/>
      <c r="BW308" s="158"/>
      <c r="BX308" s="158"/>
      <c r="BY308" s="158"/>
      <c r="BZ308" s="158"/>
      <c r="CA308" s="158"/>
      <c r="CB308" s="158"/>
      <c r="CC308" s="158"/>
      <c r="CD308" s="158"/>
      <c r="CE308" s="158"/>
      <c r="CF308" s="158"/>
      <c r="CG308" s="158"/>
      <c r="CH308" s="158"/>
      <c r="CI308" s="158"/>
      <c r="CJ308" s="158"/>
      <c r="CK308" s="158"/>
      <c r="CL308" s="158"/>
      <c r="CM308" s="158"/>
      <c r="CN308" s="158"/>
      <c r="CO308" s="158"/>
      <c r="CP308" s="158"/>
      <c r="CQ308" s="158"/>
      <c r="CR308" s="158"/>
      <c r="CS308" s="158"/>
      <c r="CT308" s="158"/>
      <c r="CU308" s="158"/>
      <c r="CV308" s="158"/>
      <c r="CW308" s="158"/>
      <c r="CX308" s="158"/>
      <c r="CY308" s="158"/>
      <c r="CZ308" s="158"/>
      <c r="DA308" s="158"/>
      <c r="DB308" s="158"/>
      <c r="DC308" s="158"/>
      <c r="DD308" s="158"/>
      <c r="DE308" s="158"/>
      <c r="DF308" s="158"/>
      <c r="DG308" s="158"/>
      <c r="DH308" s="158"/>
      <c r="DI308" s="158"/>
      <c r="DJ308" s="158"/>
      <c r="DK308" s="158"/>
      <c r="DL308" s="158"/>
      <c r="DM308" s="158"/>
      <c r="DN308" s="158"/>
      <c r="DO308" s="158"/>
      <c r="DP308" s="158"/>
      <c r="DQ308" s="158"/>
      <c r="DR308" s="158"/>
      <c r="DS308" s="158"/>
      <c r="DT308" s="158"/>
      <c r="DU308" s="158"/>
      <c r="DV308" s="158"/>
      <c r="DW308" s="158"/>
      <c r="DX308" s="158"/>
      <c r="DY308" s="158"/>
      <c r="DZ308" s="158"/>
      <c r="EA308" s="158"/>
      <c r="EB308" s="158"/>
      <c r="EC308" s="158"/>
      <c r="ED308" s="158"/>
      <c r="EE308" s="158"/>
      <c r="EF308" s="158"/>
      <c r="EG308" s="158"/>
      <c r="EH308" s="158"/>
      <c r="EI308" s="158"/>
      <c r="EJ308" s="158"/>
      <c r="EK308" s="158"/>
      <c r="EL308" s="158"/>
      <c r="EM308" s="158"/>
      <c r="EN308" s="158"/>
      <c r="EO308" s="158"/>
      <c r="EP308" s="158"/>
      <c r="EQ308" s="158"/>
      <c r="ER308" s="158"/>
      <c r="ES308" s="158"/>
      <c r="ET308" s="158"/>
      <c r="EU308" s="158"/>
      <c r="EV308" s="158"/>
      <c r="EW308" s="158"/>
      <c r="EX308" s="158"/>
      <c r="EY308" s="158"/>
      <c r="EZ308" s="158"/>
      <c r="FA308" s="158"/>
      <c r="FB308" s="158"/>
      <c r="FC308" s="158"/>
      <c r="FD308" s="158"/>
      <c r="FE308" s="158"/>
      <c r="FF308" s="158"/>
      <c r="FG308" s="158"/>
      <c r="FH308" s="158"/>
      <c r="FI308" s="158"/>
      <c r="FJ308" s="158"/>
      <c r="FK308" s="158"/>
      <c r="FL308" s="158"/>
      <c r="FM308" s="158"/>
      <c r="FN308" s="158"/>
      <c r="FO308" s="158"/>
      <c r="FP308" s="158"/>
      <c r="FQ308" s="158"/>
      <c r="FR308" s="158"/>
      <c r="FS308" s="158"/>
      <c r="FT308" s="158"/>
      <c r="FU308" s="158"/>
      <c r="FV308" s="158"/>
      <c r="FW308" s="158"/>
      <c r="FX308" s="158"/>
      <c r="FY308" s="158"/>
      <c r="FZ308" s="158"/>
      <c r="GA308" s="158"/>
      <c r="GB308" s="158"/>
      <c r="GC308" s="158"/>
      <c r="GD308" s="158"/>
      <c r="GE308" s="158"/>
      <c r="GF308" s="158"/>
      <c r="GG308" s="158"/>
    </row>
    <row r="309" spans="1:245" s="157" customFormat="1" ht="13.5" customHeight="1">
      <c r="A309" s="138">
        <v>2130199</v>
      </c>
      <c r="B309" s="179" t="s">
        <v>286</v>
      </c>
      <c r="C309" s="174">
        <f>VLOOKUP(A309,'[8]一般公共预算'!$A$6:$C$369,3,FALSE)</f>
        <v>28</v>
      </c>
      <c r="D309" s="174">
        <v>28</v>
      </c>
      <c r="E309" s="174">
        <f t="shared" si="4"/>
        <v>100</v>
      </c>
      <c r="GH309" s="160"/>
      <c r="GI309" s="160"/>
      <c r="GJ309" s="160"/>
      <c r="GK309" s="160"/>
      <c r="GL309" s="160"/>
      <c r="GM309" s="160"/>
      <c r="GN309" s="160"/>
      <c r="GO309" s="160"/>
      <c r="GP309" s="160"/>
      <c r="GQ309" s="160"/>
      <c r="GR309" s="160"/>
      <c r="GS309" s="160"/>
      <c r="GT309" s="160"/>
      <c r="GU309" s="160"/>
      <c r="GV309" s="160"/>
      <c r="GW309" s="160"/>
      <c r="GX309" s="160"/>
      <c r="GY309" s="160"/>
      <c r="GZ309" s="160"/>
      <c r="HA309" s="160"/>
      <c r="HB309" s="160"/>
      <c r="HC309" s="160"/>
      <c r="HD309" s="160"/>
      <c r="HE309" s="160"/>
      <c r="HF309" s="160"/>
      <c r="HG309" s="160"/>
      <c r="HH309" s="160"/>
      <c r="HI309" s="160"/>
      <c r="HJ309" s="160"/>
      <c r="HK309" s="160"/>
      <c r="HL309" s="160"/>
      <c r="HM309" s="160"/>
      <c r="HN309" s="160"/>
      <c r="HO309" s="160"/>
      <c r="HP309" s="160"/>
      <c r="HQ309" s="160"/>
      <c r="HR309" s="160"/>
      <c r="HS309" s="160"/>
      <c r="HT309" s="160"/>
      <c r="HU309" s="160"/>
      <c r="HV309" s="160"/>
      <c r="HW309" s="160"/>
      <c r="HX309" s="160"/>
      <c r="HY309" s="160"/>
      <c r="HZ309" s="160"/>
      <c r="IA309" s="160"/>
      <c r="IB309" s="160"/>
      <c r="IC309" s="160"/>
      <c r="ID309" s="160"/>
      <c r="IE309" s="160"/>
      <c r="IF309" s="160"/>
      <c r="IG309" s="160"/>
      <c r="IH309"/>
      <c r="II309"/>
      <c r="IJ309"/>
      <c r="IK309"/>
    </row>
    <row r="310" spans="1:245" s="157" customFormat="1" ht="13.5" customHeight="1">
      <c r="A310" s="138">
        <v>21302</v>
      </c>
      <c r="B310" s="179" t="s">
        <v>287</v>
      </c>
      <c r="C310" s="174">
        <f>VLOOKUP(A310,'[8]一般公共预算'!$A$6:$C$369,3,FALSE)</f>
        <v>1031.62</v>
      </c>
      <c r="D310" s="174">
        <v>726.78</v>
      </c>
      <c r="E310" s="174">
        <f t="shared" si="4"/>
        <v>141.94</v>
      </c>
      <c r="GH310" s="160"/>
      <c r="GI310" s="160"/>
      <c r="GJ310" s="160"/>
      <c r="GK310" s="160"/>
      <c r="GL310" s="160"/>
      <c r="GM310" s="160"/>
      <c r="GN310" s="160"/>
      <c r="GO310" s="160"/>
      <c r="GP310" s="160"/>
      <c r="GQ310" s="160"/>
      <c r="GR310" s="160"/>
      <c r="GS310" s="160"/>
      <c r="GT310" s="160"/>
      <c r="GU310" s="160"/>
      <c r="GV310" s="160"/>
      <c r="GW310" s="160"/>
      <c r="GX310" s="160"/>
      <c r="GY310" s="160"/>
      <c r="GZ310" s="160"/>
      <c r="HA310" s="160"/>
      <c r="HB310" s="160"/>
      <c r="HC310" s="160"/>
      <c r="HD310" s="160"/>
      <c r="HE310" s="160"/>
      <c r="HF310" s="160"/>
      <c r="HG310" s="160"/>
      <c r="HH310" s="160"/>
      <c r="HI310" s="160"/>
      <c r="HJ310" s="160"/>
      <c r="HK310" s="160"/>
      <c r="HL310" s="160"/>
      <c r="HM310" s="160"/>
      <c r="HN310" s="160"/>
      <c r="HO310" s="160"/>
      <c r="HP310" s="160"/>
      <c r="HQ310" s="160"/>
      <c r="HR310" s="160"/>
      <c r="HS310" s="160"/>
      <c r="HT310" s="160"/>
      <c r="HU310" s="160"/>
      <c r="HV310" s="160"/>
      <c r="HW310" s="160"/>
      <c r="HX310" s="160"/>
      <c r="HY310" s="160"/>
      <c r="HZ310" s="160"/>
      <c r="IA310" s="160"/>
      <c r="IB310" s="160"/>
      <c r="IC310" s="160"/>
      <c r="ID310" s="160"/>
      <c r="IE310" s="160"/>
      <c r="IF310" s="160"/>
      <c r="IG310" s="160"/>
      <c r="IH310"/>
      <c r="II310"/>
      <c r="IJ310"/>
      <c r="IK310"/>
    </row>
    <row r="311" spans="1:189" s="159" customFormat="1" ht="13.5" customHeight="1">
      <c r="A311" s="138">
        <v>2130202</v>
      </c>
      <c r="B311" s="179" t="s">
        <v>40</v>
      </c>
      <c r="C311" s="174">
        <f>VLOOKUP(A311,'[8]一般公共预算'!$A$6:$C$369,3,FALSE)</f>
        <v>13</v>
      </c>
      <c r="D311" s="174">
        <v>13</v>
      </c>
      <c r="E311" s="174">
        <f t="shared" si="4"/>
        <v>100</v>
      </c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58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  <c r="BD311" s="158"/>
      <c r="BE311" s="158"/>
      <c r="BF311" s="158"/>
      <c r="BG311" s="158"/>
      <c r="BH311" s="158"/>
      <c r="BI311" s="158"/>
      <c r="BJ311" s="158"/>
      <c r="BK311" s="158"/>
      <c r="BL311" s="158"/>
      <c r="BM311" s="158"/>
      <c r="BN311" s="158"/>
      <c r="BO311" s="158"/>
      <c r="BP311" s="158"/>
      <c r="BQ311" s="158"/>
      <c r="BR311" s="158"/>
      <c r="BS311" s="158"/>
      <c r="BT311" s="158"/>
      <c r="BU311" s="158"/>
      <c r="BV311" s="158"/>
      <c r="BW311" s="158"/>
      <c r="BX311" s="158"/>
      <c r="BY311" s="158"/>
      <c r="BZ311" s="158"/>
      <c r="CA311" s="158"/>
      <c r="CB311" s="158"/>
      <c r="CC311" s="158"/>
      <c r="CD311" s="158"/>
      <c r="CE311" s="158"/>
      <c r="CF311" s="158"/>
      <c r="CG311" s="158"/>
      <c r="CH311" s="158"/>
      <c r="CI311" s="158"/>
      <c r="CJ311" s="158"/>
      <c r="CK311" s="158"/>
      <c r="CL311" s="158"/>
      <c r="CM311" s="158"/>
      <c r="CN311" s="158"/>
      <c r="CO311" s="158"/>
      <c r="CP311" s="158"/>
      <c r="CQ311" s="158"/>
      <c r="CR311" s="158"/>
      <c r="CS311" s="158"/>
      <c r="CT311" s="158"/>
      <c r="CU311" s="158"/>
      <c r="CV311" s="158"/>
      <c r="CW311" s="158"/>
      <c r="CX311" s="158"/>
      <c r="CY311" s="158"/>
      <c r="CZ311" s="158"/>
      <c r="DA311" s="158"/>
      <c r="DB311" s="158"/>
      <c r="DC311" s="158"/>
      <c r="DD311" s="158"/>
      <c r="DE311" s="158"/>
      <c r="DF311" s="158"/>
      <c r="DG311" s="158"/>
      <c r="DH311" s="158"/>
      <c r="DI311" s="158"/>
      <c r="DJ311" s="158"/>
      <c r="DK311" s="158"/>
      <c r="DL311" s="158"/>
      <c r="DM311" s="158"/>
      <c r="DN311" s="158"/>
      <c r="DO311" s="158"/>
      <c r="DP311" s="158"/>
      <c r="DQ311" s="158"/>
      <c r="DR311" s="158"/>
      <c r="DS311" s="158"/>
      <c r="DT311" s="158"/>
      <c r="DU311" s="158"/>
      <c r="DV311" s="158"/>
      <c r="DW311" s="158"/>
      <c r="DX311" s="158"/>
      <c r="DY311" s="158"/>
      <c r="DZ311" s="158"/>
      <c r="EA311" s="158"/>
      <c r="EB311" s="158"/>
      <c r="EC311" s="158"/>
      <c r="ED311" s="158"/>
      <c r="EE311" s="158"/>
      <c r="EF311" s="158"/>
      <c r="EG311" s="158"/>
      <c r="EH311" s="158"/>
      <c r="EI311" s="158"/>
      <c r="EJ311" s="158"/>
      <c r="EK311" s="158"/>
      <c r="EL311" s="158"/>
      <c r="EM311" s="158"/>
      <c r="EN311" s="158"/>
      <c r="EO311" s="158"/>
      <c r="EP311" s="158"/>
      <c r="EQ311" s="158"/>
      <c r="ER311" s="158"/>
      <c r="ES311" s="158"/>
      <c r="ET311" s="158"/>
      <c r="EU311" s="158"/>
      <c r="EV311" s="158"/>
      <c r="EW311" s="158"/>
      <c r="EX311" s="158"/>
      <c r="EY311" s="158"/>
      <c r="EZ311" s="158"/>
      <c r="FA311" s="158"/>
      <c r="FB311" s="158"/>
      <c r="FC311" s="158"/>
      <c r="FD311" s="158"/>
      <c r="FE311" s="158"/>
      <c r="FF311" s="158"/>
      <c r="FG311" s="158"/>
      <c r="FH311" s="158"/>
      <c r="FI311" s="158"/>
      <c r="FJ311" s="158"/>
      <c r="FK311" s="158"/>
      <c r="FL311" s="158"/>
      <c r="FM311" s="158"/>
      <c r="FN311" s="158"/>
      <c r="FO311" s="158"/>
      <c r="FP311" s="158"/>
      <c r="FQ311" s="158"/>
      <c r="FR311" s="158"/>
      <c r="FS311" s="158"/>
      <c r="FT311" s="158"/>
      <c r="FU311" s="158"/>
      <c r="FV311" s="158"/>
      <c r="FW311" s="158"/>
      <c r="FX311" s="158"/>
      <c r="FY311" s="158"/>
      <c r="FZ311" s="158"/>
      <c r="GA311" s="158"/>
      <c r="GB311" s="158"/>
      <c r="GC311" s="158"/>
      <c r="GD311" s="158"/>
      <c r="GE311" s="158"/>
      <c r="GF311" s="158"/>
      <c r="GG311" s="158"/>
    </row>
    <row r="312" spans="1:245" s="157" customFormat="1" ht="13.5" customHeight="1">
      <c r="A312" s="138">
        <v>2130204</v>
      </c>
      <c r="B312" s="179" t="s">
        <v>288</v>
      </c>
      <c r="C312" s="174">
        <f>VLOOKUP(A312,'[8]一般公共预算'!$A$6:$C$369,3,FALSE)</f>
        <v>274.57</v>
      </c>
      <c r="D312" s="174">
        <v>223.15</v>
      </c>
      <c r="E312" s="174">
        <f t="shared" si="4"/>
        <v>123.04</v>
      </c>
      <c r="GH312" s="160"/>
      <c r="GI312" s="160"/>
      <c r="GJ312" s="160"/>
      <c r="GK312" s="160"/>
      <c r="GL312" s="160"/>
      <c r="GM312" s="160"/>
      <c r="GN312" s="160"/>
      <c r="GO312" s="160"/>
      <c r="GP312" s="160"/>
      <c r="GQ312" s="160"/>
      <c r="GR312" s="160"/>
      <c r="GS312" s="160"/>
      <c r="GT312" s="160"/>
      <c r="GU312" s="160"/>
      <c r="GV312" s="160"/>
      <c r="GW312" s="160"/>
      <c r="GX312" s="160"/>
      <c r="GY312" s="160"/>
      <c r="GZ312" s="160"/>
      <c r="HA312" s="160"/>
      <c r="HB312" s="160"/>
      <c r="HC312" s="160"/>
      <c r="HD312" s="160"/>
      <c r="HE312" s="160"/>
      <c r="HF312" s="160"/>
      <c r="HG312" s="160"/>
      <c r="HH312" s="160"/>
      <c r="HI312" s="160"/>
      <c r="HJ312" s="160"/>
      <c r="HK312" s="160"/>
      <c r="HL312" s="160"/>
      <c r="HM312" s="160"/>
      <c r="HN312" s="160"/>
      <c r="HO312" s="160"/>
      <c r="HP312" s="160"/>
      <c r="HQ312" s="160"/>
      <c r="HR312" s="160"/>
      <c r="HS312" s="160"/>
      <c r="HT312" s="160"/>
      <c r="HU312" s="160"/>
      <c r="HV312" s="160"/>
      <c r="HW312" s="160"/>
      <c r="HX312" s="160"/>
      <c r="HY312" s="160"/>
      <c r="HZ312" s="160"/>
      <c r="IA312" s="160"/>
      <c r="IB312" s="160"/>
      <c r="IC312" s="160"/>
      <c r="ID312" s="160"/>
      <c r="IE312" s="160"/>
      <c r="IF312" s="160"/>
      <c r="IG312" s="160"/>
      <c r="IH312"/>
      <c r="II312"/>
      <c r="IJ312"/>
      <c r="IK312"/>
    </row>
    <row r="313" spans="1:245" s="157" customFormat="1" ht="13.5" customHeight="1">
      <c r="A313" s="138">
        <v>2130207</v>
      </c>
      <c r="B313" s="179" t="s">
        <v>290</v>
      </c>
      <c r="C313" s="174">
        <f>VLOOKUP(A313,'[8]一般公共预算'!$A$6:$C$369,3,FALSE)</f>
        <v>42.85</v>
      </c>
      <c r="D313" s="174">
        <v>42.22</v>
      </c>
      <c r="E313" s="174">
        <f t="shared" si="4"/>
        <v>101.49</v>
      </c>
      <c r="GH313" s="160"/>
      <c r="GI313" s="160"/>
      <c r="GJ313" s="160"/>
      <c r="GK313" s="160"/>
      <c r="GL313" s="160"/>
      <c r="GM313" s="160"/>
      <c r="GN313" s="160"/>
      <c r="GO313" s="160"/>
      <c r="GP313" s="160"/>
      <c r="GQ313" s="160"/>
      <c r="GR313" s="160"/>
      <c r="GS313" s="160"/>
      <c r="GT313" s="160"/>
      <c r="GU313" s="160"/>
      <c r="GV313" s="160"/>
      <c r="GW313" s="160"/>
      <c r="GX313" s="160"/>
      <c r="GY313" s="160"/>
      <c r="GZ313" s="160"/>
      <c r="HA313" s="160"/>
      <c r="HB313" s="160"/>
      <c r="HC313" s="160"/>
      <c r="HD313" s="160"/>
      <c r="HE313" s="160"/>
      <c r="HF313" s="160"/>
      <c r="HG313" s="160"/>
      <c r="HH313" s="160"/>
      <c r="HI313" s="160"/>
      <c r="HJ313" s="160"/>
      <c r="HK313" s="160"/>
      <c r="HL313" s="160"/>
      <c r="HM313" s="160"/>
      <c r="HN313" s="160"/>
      <c r="HO313" s="160"/>
      <c r="HP313" s="160"/>
      <c r="HQ313" s="160"/>
      <c r="HR313" s="160"/>
      <c r="HS313" s="160"/>
      <c r="HT313" s="160"/>
      <c r="HU313" s="160"/>
      <c r="HV313" s="160"/>
      <c r="HW313" s="160"/>
      <c r="HX313" s="160"/>
      <c r="HY313" s="160"/>
      <c r="HZ313" s="160"/>
      <c r="IA313" s="160"/>
      <c r="IB313" s="160"/>
      <c r="IC313" s="160"/>
      <c r="ID313" s="160"/>
      <c r="IE313" s="160"/>
      <c r="IF313" s="160"/>
      <c r="IG313" s="160"/>
      <c r="IH313"/>
      <c r="II313"/>
      <c r="IJ313"/>
      <c r="IK313"/>
    </row>
    <row r="314" spans="1:189" s="159" customFormat="1" ht="13.5" customHeight="1">
      <c r="A314" s="138">
        <v>2130209</v>
      </c>
      <c r="B314" s="179" t="s">
        <v>291</v>
      </c>
      <c r="C314" s="174">
        <f>VLOOKUP(A314,'[8]一般公共预算'!$A$6:$C$369,3,FALSE)</f>
        <v>87.12</v>
      </c>
      <c r="D314" s="174">
        <v>87.12</v>
      </c>
      <c r="E314" s="174">
        <f t="shared" si="4"/>
        <v>100</v>
      </c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58"/>
      <c r="BL314" s="158"/>
      <c r="BM314" s="158"/>
      <c r="BN314" s="158"/>
      <c r="BO314" s="158"/>
      <c r="BP314" s="158"/>
      <c r="BQ314" s="158"/>
      <c r="BR314" s="158"/>
      <c r="BS314" s="158"/>
      <c r="BT314" s="158"/>
      <c r="BU314" s="158"/>
      <c r="BV314" s="158"/>
      <c r="BW314" s="158"/>
      <c r="BX314" s="158"/>
      <c r="BY314" s="158"/>
      <c r="BZ314" s="158"/>
      <c r="CA314" s="158"/>
      <c r="CB314" s="158"/>
      <c r="CC314" s="158"/>
      <c r="CD314" s="158"/>
      <c r="CE314" s="158"/>
      <c r="CF314" s="158"/>
      <c r="CG314" s="158"/>
      <c r="CH314" s="158"/>
      <c r="CI314" s="158"/>
      <c r="CJ314" s="158"/>
      <c r="CK314" s="158"/>
      <c r="CL314" s="158"/>
      <c r="CM314" s="158"/>
      <c r="CN314" s="158"/>
      <c r="CO314" s="158"/>
      <c r="CP314" s="158"/>
      <c r="CQ314" s="158"/>
      <c r="CR314" s="158"/>
      <c r="CS314" s="158"/>
      <c r="CT314" s="158"/>
      <c r="CU314" s="158"/>
      <c r="CV314" s="158"/>
      <c r="CW314" s="158"/>
      <c r="CX314" s="158"/>
      <c r="CY314" s="158"/>
      <c r="CZ314" s="158"/>
      <c r="DA314" s="158"/>
      <c r="DB314" s="158"/>
      <c r="DC314" s="158"/>
      <c r="DD314" s="158"/>
      <c r="DE314" s="158"/>
      <c r="DF314" s="158"/>
      <c r="DG314" s="158"/>
      <c r="DH314" s="158"/>
      <c r="DI314" s="158"/>
      <c r="DJ314" s="158"/>
      <c r="DK314" s="158"/>
      <c r="DL314" s="158"/>
      <c r="DM314" s="158"/>
      <c r="DN314" s="158"/>
      <c r="DO314" s="158"/>
      <c r="DP314" s="158"/>
      <c r="DQ314" s="158"/>
      <c r="DR314" s="158"/>
      <c r="DS314" s="158"/>
      <c r="DT314" s="158"/>
      <c r="DU314" s="158"/>
      <c r="DV314" s="158"/>
      <c r="DW314" s="158"/>
      <c r="DX314" s="158"/>
      <c r="DY314" s="158"/>
      <c r="DZ314" s="158"/>
      <c r="EA314" s="158"/>
      <c r="EB314" s="158"/>
      <c r="EC314" s="158"/>
      <c r="ED314" s="158"/>
      <c r="EE314" s="158"/>
      <c r="EF314" s="158"/>
      <c r="EG314" s="158"/>
      <c r="EH314" s="158"/>
      <c r="EI314" s="158"/>
      <c r="EJ314" s="158"/>
      <c r="EK314" s="158"/>
      <c r="EL314" s="158"/>
      <c r="EM314" s="158"/>
      <c r="EN314" s="158"/>
      <c r="EO314" s="158"/>
      <c r="EP314" s="158"/>
      <c r="EQ314" s="158"/>
      <c r="ER314" s="158"/>
      <c r="ES314" s="158"/>
      <c r="ET314" s="158"/>
      <c r="EU314" s="158"/>
      <c r="EV314" s="158"/>
      <c r="EW314" s="158"/>
      <c r="EX314" s="158"/>
      <c r="EY314" s="158"/>
      <c r="EZ314" s="158"/>
      <c r="FA314" s="158"/>
      <c r="FB314" s="158"/>
      <c r="FC314" s="158"/>
      <c r="FD314" s="158"/>
      <c r="FE314" s="158"/>
      <c r="FF314" s="158"/>
      <c r="FG314" s="158"/>
      <c r="FH314" s="158"/>
      <c r="FI314" s="158"/>
      <c r="FJ314" s="158"/>
      <c r="FK314" s="158"/>
      <c r="FL314" s="158"/>
      <c r="FM314" s="158"/>
      <c r="FN314" s="158"/>
      <c r="FO314" s="158"/>
      <c r="FP314" s="158"/>
      <c r="FQ314" s="158"/>
      <c r="FR314" s="158"/>
      <c r="FS314" s="158"/>
      <c r="FT314" s="158"/>
      <c r="FU314" s="158"/>
      <c r="FV314" s="158"/>
      <c r="FW314" s="158"/>
      <c r="FX314" s="158"/>
      <c r="FY314" s="158"/>
      <c r="FZ314" s="158"/>
      <c r="GA314" s="158"/>
      <c r="GB314" s="158"/>
      <c r="GC314" s="158"/>
      <c r="GD314" s="158"/>
      <c r="GE314" s="158"/>
      <c r="GF314" s="158"/>
      <c r="GG314" s="158"/>
    </row>
    <row r="315" spans="1:189" s="160" customFormat="1" ht="13.5" customHeight="1">
      <c r="A315" s="138">
        <v>2130211</v>
      </c>
      <c r="B315" s="179" t="s">
        <v>292</v>
      </c>
      <c r="C315" s="174">
        <f>VLOOKUP(A315,'[8]一般公共预算'!$A$6:$C$369,3,FALSE)</f>
        <v>11.8</v>
      </c>
      <c r="D315" s="174">
        <v>10.39</v>
      </c>
      <c r="E315" s="174">
        <f t="shared" si="4"/>
        <v>113.57</v>
      </c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  <c r="BE315" s="157"/>
      <c r="BF315" s="157"/>
      <c r="BG315" s="157"/>
      <c r="BH315" s="157"/>
      <c r="BI315" s="157"/>
      <c r="BJ315" s="157"/>
      <c r="BK315" s="157"/>
      <c r="BL315" s="157"/>
      <c r="BM315" s="157"/>
      <c r="BN315" s="157"/>
      <c r="BO315" s="157"/>
      <c r="BP315" s="157"/>
      <c r="BQ315" s="157"/>
      <c r="BR315" s="157"/>
      <c r="BS315" s="157"/>
      <c r="BT315" s="157"/>
      <c r="BU315" s="157"/>
      <c r="BV315" s="157"/>
      <c r="BW315" s="157"/>
      <c r="BX315" s="157"/>
      <c r="BY315" s="157"/>
      <c r="BZ315" s="157"/>
      <c r="CA315" s="157"/>
      <c r="CB315" s="157"/>
      <c r="CC315" s="157"/>
      <c r="CD315" s="157"/>
      <c r="CE315" s="157"/>
      <c r="CF315" s="157"/>
      <c r="CG315" s="157"/>
      <c r="CH315" s="157"/>
      <c r="CI315" s="157"/>
      <c r="CJ315" s="157"/>
      <c r="CK315" s="157"/>
      <c r="CL315" s="157"/>
      <c r="CM315" s="157"/>
      <c r="CN315" s="157"/>
      <c r="CO315" s="157"/>
      <c r="CP315" s="157"/>
      <c r="CQ315" s="157"/>
      <c r="CR315" s="157"/>
      <c r="CS315" s="157"/>
      <c r="CT315" s="157"/>
      <c r="CU315" s="157"/>
      <c r="CV315" s="157"/>
      <c r="CW315" s="157"/>
      <c r="CX315" s="157"/>
      <c r="CY315" s="157"/>
      <c r="CZ315" s="157"/>
      <c r="DA315" s="157"/>
      <c r="DB315" s="157"/>
      <c r="DC315" s="157"/>
      <c r="DD315" s="157"/>
      <c r="DE315" s="157"/>
      <c r="DF315" s="157"/>
      <c r="DG315" s="157"/>
      <c r="DH315" s="157"/>
      <c r="DI315" s="157"/>
      <c r="DJ315" s="157"/>
      <c r="DK315" s="157"/>
      <c r="DL315" s="157"/>
      <c r="DM315" s="157"/>
      <c r="DN315" s="157"/>
      <c r="DO315" s="157"/>
      <c r="DP315" s="157"/>
      <c r="DQ315" s="157"/>
      <c r="DR315" s="157"/>
      <c r="DS315" s="157"/>
      <c r="DT315" s="157"/>
      <c r="DU315" s="157"/>
      <c r="DV315" s="157"/>
      <c r="DW315" s="157"/>
      <c r="DX315" s="157"/>
      <c r="DY315" s="157"/>
      <c r="DZ315" s="157"/>
      <c r="EA315" s="157"/>
      <c r="EB315" s="157"/>
      <c r="EC315" s="157"/>
      <c r="ED315" s="157"/>
      <c r="EE315" s="157"/>
      <c r="EF315" s="157"/>
      <c r="EG315" s="157"/>
      <c r="EH315" s="157"/>
      <c r="EI315" s="157"/>
      <c r="EJ315" s="157"/>
      <c r="EK315" s="157"/>
      <c r="EL315" s="157"/>
      <c r="EM315" s="157"/>
      <c r="EN315" s="157"/>
      <c r="EO315" s="157"/>
      <c r="EP315" s="157"/>
      <c r="EQ315" s="157"/>
      <c r="ER315" s="157"/>
      <c r="ES315" s="157"/>
      <c r="ET315" s="157"/>
      <c r="EU315" s="157"/>
      <c r="EV315" s="157"/>
      <c r="EW315" s="157"/>
      <c r="EX315" s="157"/>
      <c r="EY315" s="157"/>
      <c r="EZ315" s="157"/>
      <c r="FA315" s="157"/>
      <c r="FB315" s="157"/>
      <c r="FC315" s="157"/>
      <c r="FD315" s="157"/>
      <c r="FE315" s="157"/>
      <c r="FF315" s="157"/>
      <c r="FG315" s="157"/>
      <c r="FH315" s="157"/>
      <c r="FI315" s="157"/>
      <c r="FJ315" s="157"/>
      <c r="FK315" s="157"/>
      <c r="FL315" s="157"/>
      <c r="FM315" s="157"/>
      <c r="FN315" s="157"/>
      <c r="FO315" s="157"/>
      <c r="FP315" s="157"/>
      <c r="FQ315" s="157"/>
      <c r="FR315" s="157"/>
      <c r="FS315" s="157"/>
      <c r="FT315" s="157"/>
      <c r="FU315" s="157"/>
      <c r="FV315" s="157"/>
      <c r="FW315" s="157"/>
      <c r="FX315" s="157"/>
      <c r="FY315" s="157"/>
      <c r="FZ315" s="157"/>
      <c r="GA315" s="157"/>
      <c r="GB315" s="157"/>
      <c r="GC315" s="157"/>
      <c r="GD315" s="157"/>
      <c r="GE315" s="157"/>
      <c r="GF315" s="157"/>
      <c r="GG315" s="157"/>
    </row>
    <row r="316" spans="1:245" s="157" customFormat="1" ht="13.5" customHeight="1">
      <c r="A316" s="138">
        <v>2130234</v>
      </c>
      <c r="B316" s="179" t="s">
        <v>293</v>
      </c>
      <c r="C316" s="174">
        <f>VLOOKUP(A316,'[8]一般公共预算'!$A$6:$C$369,3,FALSE)</f>
        <v>281.05</v>
      </c>
      <c r="D316" s="174">
        <v>166.43</v>
      </c>
      <c r="E316" s="174">
        <f t="shared" si="4"/>
        <v>168.87</v>
      </c>
      <c r="GH316" s="160"/>
      <c r="GI316" s="160"/>
      <c r="GJ316" s="160"/>
      <c r="GK316" s="160"/>
      <c r="GL316" s="160"/>
      <c r="GM316" s="160"/>
      <c r="GN316" s="160"/>
      <c r="GO316" s="160"/>
      <c r="GP316" s="160"/>
      <c r="GQ316" s="160"/>
      <c r="GR316" s="160"/>
      <c r="GS316" s="160"/>
      <c r="GT316" s="160"/>
      <c r="GU316" s="160"/>
      <c r="GV316" s="160"/>
      <c r="GW316" s="160"/>
      <c r="GX316" s="160"/>
      <c r="GY316" s="160"/>
      <c r="GZ316" s="160"/>
      <c r="HA316" s="160"/>
      <c r="HB316" s="160"/>
      <c r="HC316" s="160"/>
      <c r="HD316" s="160"/>
      <c r="HE316" s="160"/>
      <c r="HF316" s="160"/>
      <c r="HG316" s="160"/>
      <c r="HH316" s="160"/>
      <c r="HI316" s="160"/>
      <c r="HJ316" s="160"/>
      <c r="HK316" s="160"/>
      <c r="HL316" s="160"/>
      <c r="HM316" s="160"/>
      <c r="HN316" s="160"/>
      <c r="HO316" s="160"/>
      <c r="HP316" s="160"/>
      <c r="HQ316" s="160"/>
      <c r="HR316" s="160"/>
      <c r="HS316" s="160"/>
      <c r="HT316" s="160"/>
      <c r="HU316" s="160"/>
      <c r="HV316" s="160"/>
      <c r="HW316" s="160"/>
      <c r="HX316" s="160"/>
      <c r="HY316" s="160"/>
      <c r="HZ316" s="160"/>
      <c r="IA316" s="160"/>
      <c r="IB316" s="160"/>
      <c r="IC316" s="160"/>
      <c r="ID316" s="160"/>
      <c r="IE316" s="160"/>
      <c r="IF316" s="160"/>
      <c r="IG316" s="160"/>
      <c r="IH316"/>
      <c r="II316"/>
      <c r="IJ316"/>
      <c r="IK316"/>
    </row>
    <row r="317" spans="1:245" s="157" customFormat="1" ht="13.5" customHeight="1">
      <c r="A317" s="138">
        <v>2130237</v>
      </c>
      <c r="B317" s="179" t="s">
        <v>282</v>
      </c>
      <c r="C317" s="174">
        <f>VLOOKUP(A317,'[8]一般公共预算'!$A$6:$C$369,3,FALSE)</f>
        <v>107.61</v>
      </c>
      <c r="D317" s="174">
        <v>106.48</v>
      </c>
      <c r="E317" s="174">
        <f t="shared" si="4"/>
        <v>101.06</v>
      </c>
      <c r="GH317" s="160"/>
      <c r="GI317" s="160"/>
      <c r="GJ317" s="160"/>
      <c r="GK317" s="160"/>
      <c r="GL317" s="160"/>
      <c r="GM317" s="160"/>
      <c r="GN317" s="160"/>
      <c r="GO317" s="160"/>
      <c r="GP317" s="160"/>
      <c r="GQ317" s="160"/>
      <c r="GR317" s="160"/>
      <c r="GS317" s="160"/>
      <c r="GT317" s="160"/>
      <c r="GU317" s="160"/>
      <c r="GV317" s="160"/>
      <c r="GW317" s="160"/>
      <c r="GX317" s="160"/>
      <c r="GY317" s="160"/>
      <c r="GZ317" s="160"/>
      <c r="HA317" s="160"/>
      <c r="HB317" s="160"/>
      <c r="HC317" s="160"/>
      <c r="HD317" s="160"/>
      <c r="HE317" s="160"/>
      <c r="HF317" s="160"/>
      <c r="HG317" s="160"/>
      <c r="HH317" s="160"/>
      <c r="HI317" s="160"/>
      <c r="HJ317" s="160"/>
      <c r="HK317" s="160"/>
      <c r="HL317" s="160"/>
      <c r="HM317" s="160"/>
      <c r="HN317" s="160"/>
      <c r="HO317" s="160"/>
      <c r="HP317" s="160"/>
      <c r="HQ317" s="160"/>
      <c r="HR317" s="160"/>
      <c r="HS317" s="160"/>
      <c r="HT317" s="160"/>
      <c r="HU317" s="160"/>
      <c r="HV317" s="160"/>
      <c r="HW317" s="160"/>
      <c r="HX317" s="160"/>
      <c r="HY317" s="160"/>
      <c r="HZ317" s="160"/>
      <c r="IA317" s="160"/>
      <c r="IB317" s="160"/>
      <c r="IC317" s="160"/>
      <c r="ID317" s="160"/>
      <c r="IE317" s="160"/>
      <c r="IF317" s="160"/>
      <c r="IG317" s="160"/>
      <c r="IH317"/>
      <c r="II317"/>
      <c r="IJ317"/>
      <c r="IK317"/>
    </row>
    <row r="318" spans="1:245" s="157" customFormat="1" ht="13.5" customHeight="1">
      <c r="A318" s="138">
        <v>2130299</v>
      </c>
      <c r="B318" s="179" t="s">
        <v>294</v>
      </c>
      <c r="C318" s="174">
        <f>VLOOKUP(A318,'[8]一般公共预算'!$A$6:$C$369,3,FALSE)</f>
        <v>213.61</v>
      </c>
      <c r="D318" s="174">
        <v>77.99</v>
      </c>
      <c r="E318" s="174">
        <f t="shared" si="4"/>
        <v>273.89</v>
      </c>
      <c r="GH318" s="160"/>
      <c r="GI318" s="160"/>
      <c r="GJ318" s="160"/>
      <c r="GK318" s="160"/>
      <c r="GL318" s="160"/>
      <c r="GM318" s="160"/>
      <c r="GN318" s="160"/>
      <c r="GO318" s="160"/>
      <c r="GP318" s="160"/>
      <c r="GQ318" s="160"/>
      <c r="GR318" s="160"/>
      <c r="GS318" s="160"/>
      <c r="GT318" s="160"/>
      <c r="GU318" s="160"/>
      <c r="GV318" s="160"/>
      <c r="GW318" s="160"/>
      <c r="GX318" s="160"/>
      <c r="GY318" s="160"/>
      <c r="GZ318" s="160"/>
      <c r="HA318" s="160"/>
      <c r="HB318" s="160"/>
      <c r="HC318" s="160"/>
      <c r="HD318" s="160"/>
      <c r="HE318" s="160"/>
      <c r="HF318" s="160"/>
      <c r="HG318" s="160"/>
      <c r="HH318" s="160"/>
      <c r="HI318" s="160"/>
      <c r="HJ318" s="160"/>
      <c r="HK318" s="160"/>
      <c r="HL318" s="160"/>
      <c r="HM318" s="160"/>
      <c r="HN318" s="160"/>
      <c r="HO318" s="160"/>
      <c r="HP318" s="160"/>
      <c r="HQ318" s="160"/>
      <c r="HR318" s="160"/>
      <c r="HS318" s="160"/>
      <c r="HT318" s="160"/>
      <c r="HU318" s="160"/>
      <c r="HV318" s="160"/>
      <c r="HW318" s="160"/>
      <c r="HX318" s="160"/>
      <c r="HY318" s="160"/>
      <c r="HZ318" s="160"/>
      <c r="IA318" s="160"/>
      <c r="IB318" s="160"/>
      <c r="IC318" s="160"/>
      <c r="ID318" s="160"/>
      <c r="IE318" s="160"/>
      <c r="IF318" s="160"/>
      <c r="IG318" s="160"/>
      <c r="IH318"/>
      <c r="II318"/>
      <c r="IJ318"/>
      <c r="IK318"/>
    </row>
    <row r="319" spans="1:245" s="157" customFormat="1" ht="13.5" customHeight="1">
      <c r="A319" s="138">
        <v>21303</v>
      </c>
      <c r="B319" s="179" t="s">
        <v>295</v>
      </c>
      <c r="C319" s="174">
        <f>VLOOKUP(A319,'[8]一般公共预算'!$A$6:$C$369,3,FALSE)</f>
        <v>5339.37</v>
      </c>
      <c r="D319" s="174">
        <v>4884.34</v>
      </c>
      <c r="E319" s="174">
        <f t="shared" si="4"/>
        <v>109.32</v>
      </c>
      <c r="GH319" s="160"/>
      <c r="GI319" s="160"/>
      <c r="GJ319" s="160"/>
      <c r="GK319" s="160"/>
      <c r="GL319" s="160"/>
      <c r="GM319" s="160"/>
      <c r="GN319" s="160"/>
      <c r="GO319" s="160"/>
      <c r="GP319" s="160"/>
      <c r="GQ319" s="160"/>
      <c r="GR319" s="160"/>
      <c r="GS319" s="160"/>
      <c r="GT319" s="160"/>
      <c r="GU319" s="160"/>
      <c r="GV319" s="160"/>
      <c r="GW319" s="160"/>
      <c r="GX319" s="160"/>
      <c r="GY319" s="160"/>
      <c r="GZ319" s="160"/>
      <c r="HA319" s="160"/>
      <c r="HB319" s="160"/>
      <c r="HC319" s="160"/>
      <c r="HD319" s="160"/>
      <c r="HE319" s="160"/>
      <c r="HF319" s="160"/>
      <c r="HG319" s="160"/>
      <c r="HH319" s="160"/>
      <c r="HI319" s="160"/>
      <c r="HJ319" s="160"/>
      <c r="HK319" s="160"/>
      <c r="HL319" s="160"/>
      <c r="HM319" s="160"/>
      <c r="HN319" s="160"/>
      <c r="HO319" s="160"/>
      <c r="HP319" s="160"/>
      <c r="HQ319" s="160"/>
      <c r="HR319" s="160"/>
      <c r="HS319" s="160"/>
      <c r="HT319" s="160"/>
      <c r="HU319" s="160"/>
      <c r="HV319" s="160"/>
      <c r="HW319" s="160"/>
      <c r="HX319" s="160"/>
      <c r="HY319" s="160"/>
      <c r="HZ319" s="160"/>
      <c r="IA319" s="160"/>
      <c r="IB319" s="160"/>
      <c r="IC319" s="160"/>
      <c r="ID319" s="160"/>
      <c r="IE319" s="160"/>
      <c r="IF319" s="160"/>
      <c r="IG319" s="160"/>
      <c r="IH319"/>
      <c r="II319"/>
      <c r="IJ319"/>
      <c r="IK319"/>
    </row>
    <row r="320" spans="1:189" s="159" customFormat="1" ht="13.5" customHeight="1">
      <c r="A320" s="138">
        <v>2130306</v>
      </c>
      <c r="B320" s="179" t="s">
        <v>296</v>
      </c>
      <c r="C320" s="174">
        <f>VLOOKUP(A320,'[8]一般公共预算'!$A$6:$C$369,3,FALSE)</f>
        <v>1656</v>
      </c>
      <c r="D320" s="174">
        <v>1381.53</v>
      </c>
      <c r="E320" s="174">
        <f t="shared" si="4"/>
        <v>119.87</v>
      </c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58"/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158"/>
      <c r="BC320" s="158"/>
      <c r="BD320" s="158"/>
      <c r="BE320" s="158"/>
      <c r="BF320" s="158"/>
      <c r="BG320" s="158"/>
      <c r="BH320" s="158"/>
      <c r="BI320" s="158"/>
      <c r="BJ320" s="158"/>
      <c r="BK320" s="158"/>
      <c r="BL320" s="158"/>
      <c r="BM320" s="158"/>
      <c r="BN320" s="158"/>
      <c r="BO320" s="158"/>
      <c r="BP320" s="158"/>
      <c r="BQ320" s="158"/>
      <c r="BR320" s="158"/>
      <c r="BS320" s="158"/>
      <c r="BT320" s="158"/>
      <c r="BU320" s="158"/>
      <c r="BV320" s="158"/>
      <c r="BW320" s="158"/>
      <c r="BX320" s="158"/>
      <c r="BY320" s="158"/>
      <c r="BZ320" s="158"/>
      <c r="CA320" s="158"/>
      <c r="CB320" s="158"/>
      <c r="CC320" s="158"/>
      <c r="CD320" s="158"/>
      <c r="CE320" s="158"/>
      <c r="CF320" s="158"/>
      <c r="CG320" s="158"/>
      <c r="CH320" s="158"/>
      <c r="CI320" s="158"/>
      <c r="CJ320" s="158"/>
      <c r="CK320" s="158"/>
      <c r="CL320" s="158"/>
      <c r="CM320" s="158"/>
      <c r="CN320" s="158"/>
      <c r="CO320" s="158"/>
      <c r="CP320" s="158"/>
      <c r="CQ320" s="158"/>
      <c r="CR320" s="158"/>
      <c r="CS320" s="158"/>
      <c r="CT320" s="158"/>
      <c r="CU320" s="158"/>
      <c r="CV320" s="158"/>
      <c r="CW320" s="158"/>
      <c r="CX320" s="158"/>
      <c r="CY320" s="158"/>
      <c r="CZ320" s="158"/>
      <c r="DA320" s="158"/>
      <c r="DB320" s="158"/>
      <c r="DC320" s="158"/>
      <c r="DD320" s="158"/>
      <c r="DE320" s="158"/>
      <c r="DF320" s="158"/>
      <c r="DG320" s="158"/>
      <c r="DH320" s="158"/>
      <c r="DI320" s="158"/>
      <c r="DJ320" s="158"/>
      <c r="DK320" s="158"/>
      <c r="DL320" s="158"/>
      <c r="DM320" s="158"/>
      <c r="DN320" s="158"/>
      <c r="DO320" s="158"/>
      <c r="DP320" s="158"/>
      <c r="DQ320" s="158"/>
      <c r="DR320" s="158"/>
      <c r="DS320" s="158"/>
      <c r="DT320" s="158"/>
      <c r="DU320" s="158"/>
      <c r="DV320" s="158"/>
      <c r="DW320" s="158"/>
      <c r="DX320" s="158"/>
      <c r="DY320" s="158"/>
      <c r="DZ320" s="158"/>
      <c r="EA320" s="158"/>
      <c r="EB320" s="158"/>
      <c r="EC320" s="158"/>
      <c r="ED320" s="158"/>
      <c r="EE320" s="158"/>
      <c r="EF320" s="158"/>
      <c r="EG320" s="158"/>
      <c r="EH320" s="158"/>
      <c r="EI320" s="158"/>
      <c r="EJ320" s="158"/>
      <c r="EK320" s="158"/>
      <c r="EL320" s="158"/>
      <c r="EM320" s="158"/>
      <c r="EN320" s="158"/>
      <c r="EO320" s="158"/>
      <c r="EP320" s="158"/>
      <c r="EQ320" s="158"/>
      <c r="ER320" s="158"/>
      <c r="ES320" s="158"/>
      <c r="ET320" s="158"/>
      <c r="EU320" s="158"/>
      <c r="EV320" s="158"/>
      <c r="EW320" s="158"/>
      <c r="EX320" s="158"/>
      <c r="EY320" s="158"/>
      <c r="EZ320" s="158"/>
      <c r="FA320" s="158"/>
      <c r="FB320" s="158"/>
      <c r="FC320" s="158"/>
      <c r="FD320" s="158"/>
      <c r="FE320" s="158"/>
      <c r="FF320" s="158"/>
      <c r="FG320" s="158"/>
      <c r="FH320" s="158"/>
      <c r="FI320" s="158"/>
      <c r="FJ320" s="158"/>
      <c r="FK320" s="158"/>
      <c r="FL320" s="158"/>
      <c r="FM320" s="158"/>
      <c r="FN320" s="158"/>
      <c r="FO320" s="158"/>
      <c r="FP320" s="158"/>
      <c r="FQ320" s="158"/>
      <c r="FR320" s="158"/>
      <c r="FS320" s="158"/>
      <c r="FT320" s="158"/>
      <c r="FU320" s="158"/>
      <c r="FV320" s="158"/>
      <c r="FW320" s="158"/>
      <c r="FX320" s="158"/>
      <c r="FY320" s="158"/>
      <c r="FZ320" s="158"/>
      <c r="GA320" s="158"/>
      <c r="GB320" s="158"/>
      <c r="GC320" s="158"/>
      <c r="GD320" s="158"/>
      <c r="GE320" s="158"/>
      <c r="GF320" s="158"/>
      <c r="GG320" s="158"/>
    </row>
    <row r="321" spans="1:245" s="157" customFormat="1" ht="13.5" customHeight="1">
      <c r="A321" s="138">
        <v>2130311</v>
      </c>
      <c r="B321" s="179" t="s">
        <v>297</v>
      </c>
      <c r="C321" s="174">
        <f>VLOOKUP(A321,'[8]一般公共预算'!$A$6:$C$369,3,FALSE)</f>
        <v>665.77</v>
      </c>
      <c r="D321" s="174">
        <v>670.23</v>
      </c>
      <c r="E321" s="174">
        <f t="shared" si="4"/>
        <v>99.33</v>
      </c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W321" s="160"/>
      <c r="BX321" s="160"/>
      <c r="BY321" s="160"/>
      <c r="BZ321" s="160"/>
      <c r="CA321" s="160"/>
      <c r="CB321" s="160"/>
      <c r="CC321" s="160"/>
      <c r="CD321" s="160"/>
      <c r="CE321" s="160"/>
      <c r="CF321" s="160"/>
      <c r="CG321" s="160"/>
      <c r="CH321" s="160"/>
      <c r="CI321" s="160"/>
      <c r="CJ321" s="160"/>
      <c r="CK321" s="160"/>
      <c r="CL321" s="160"/>
      <c r="CM321" s="160"/>
      <c r="CN321" s="160"/>
      <c r="CO321" s="160"/>
      <c r="CP321" s="160"/>
      <c r="CQ321" s="160"/>
      <c r="CR321" s="160"/>
      <c r="CS321" s="160"/>
      <c r="CT321" s="160"/>
      <c r="CU321" s="160"/>
      <c r="CV321" s="160"/>
      <c r="CW321" s="160"/>
      <c r="CX321" s="160"/>
      <c r="CY321" s="160"/>
      <c r="CZ321" s="160"/>
      <c r="DA321" s="160"/>
      <c r="DB321" s="160"/>
      <c r="DC321" s="160"/>
      <c r="DD321" s="160"/>
      <c r="DE321" s="160"/>
      <c r="DF321" s="160"/>
      <c r="DG321" s="160"/>
      <c r="DH321" s="160"/>
      <c r="DI321" s="160"/>
      <c r="DJ321" s="160"/>
      <c r="DK321" s="160"/>
      <c r="DL321" s="160"/>
      <c r="DM321" s="160"/>
      <c r="DN321" s="160"/>
      <c r="DO321" s="160"/>
      <c r="DP321" s="160"/>
      <c r="DQ321" s="160"/>
      <c r="DR321" s="160"/>
      <c r="DS321" s="160"/>
      <c r="DT321" s="160"/>
      <c r="DU321" s="160"/>
      <c r="DV321" s="160"/>
      <c r="DW321" s="160"/>
      <c r="DX321" s="160"/>
      <c r="DY321" s="160"/>
      <c r="DZ321" s="160"/>
      <c r="EA321" s="160"/>
      <c r="EB321" s="160"/>
      <c r="EC321" s="160"/>
      <c r="ED321" s="160"/>
      <c r="EE321" s="160"/>
      <c r="EF321" s="160"/>
      <c r="EG321" s="160"/>
      <c r="EH321" s="160"/>
      <c r="EI321" s="160"/>
      <c r="EJ321" s="160"/>
      <c r="EK321" s="160"/>
      <c r="EL321" s="160"/>
      <c r="EM321" s="160"/>
      <c r="EN321" s="160"/>
      <c r="EO321" s="160"/>
      <c r="EP321" s="160"/>
      <c r="EQ321" s="160"/>
      <c r="ER321" s="160"/>
      <c r="ES321" s="160"/>
      <c r="ET321" s="160"/>
      <c r="EU321" s="160"/>
      <c r="EV321" s="160"/>
      <c r="EW321" s="160"/>
      <c r="EX321" s="160"/>
      <c r="EY321" s="160"/>
      <c r="EZ321" s="160"/>
      <c r="FA321" s="160"/>
      <c r="FB321" s="160"/>
      <c r="FC321" s="160"/>
      <c r="FD321" s="160"/>
      <c r="FE321" s="160"/>
      <c r="FF321" s="160"/>
      <c r="FG321" s="160"/>
      <c r="FH321" s="160"/>
      <c r="FI321" s="160"/>
      <c r="FJ321" s="160"/>
      <c r="FK321" s="160"/>
      <c r="FL321" s="160"/>
      <c r="FM321" s="160"/>
      <c r="FN321" s="160"/>
      <c r="FO321" s="160"/>
      <c r="FP321" s="160"/>
      <c r="FQ321" s="160"/>
      <c r="FR321" s="160"/>
      <c r="FS321" s="160"/>
      <c r="FT321" s="160"/>
      <c r="FU321" s="160"/>
      <c r="FV321" s="160"/>
      <c r="FW321" s="160"/>
      <c r="FX321" s="160"/>
      <c r="FY321" s="160"/>
      <c r="FZ321" s="160"/>
      <c r="GA321" s="160"/>
      <c r="GB321" s="160"/>
      <c r="GC321" s="160"/>
      <c r="GD321" s="160"/>
      <c r="GE321" s="160"/>
      <c r="GF321" s="160"/>
      <c r="GG321" s="160"/>
      <c r="GH321" s="160"/>
      <c r="GI321" s="160"/>
      <c r="GJ321" s="160"/>
      <c r="GK321" s="160"/>
      <c r="GL321" s="160"/>
      <c r="GM321" s="160"/>
      <c r="GN321" s="160"/>
      <c r="GO321" s="160"/>
      <c r="GP321" s="160"/>
      <c r="GQ321" s="160"/>
      <c r="GR321" s="160"/>
      <c r="GS321" s="160"/>
      <c r="GT321" s="160"/>
      <c r="GU321" s="160"/>
      <c r="GV321" s="160"/>
      <c r="GW321" s="160"/>
      <c r="GX321" s="160"/>
      <c r="GY321" s="160"/>
      <c r="GZ321" s="160"/>
      <c r="HA321" s="160"/>
      <c r="HB321" s="160"/>
      <c r="HC321" s="160"/>
      <c r="HD321" s="160"/>
      <c r="HE321" s="160"/>
      <c r="HF321" s="160"/>
      <c r="HG321" s="160"/>
      <c r="HH321" s="160"/>
      <c r="HI321" s="160"/>
      <c r="HJ321" s="160"/>
      <c r="HK321" s="160"/>
      <c r="HL321" s="160"/>
      <c r="HM321" s="160"/>
      <c r="HN321" s="160"/>
      <c r="HO321" s="160"/>
      <c r="HP321" s="160"/>
      <c r="HQ321" s="160"/>
      <c r="HR321" s="160"/>
      <c r="HS321" s="160"/>
      <c r="HT321" s="160"/>
      <c r="HU321" s="160"/>
      <c r="HV321" s="160"/>
      <c r="HW321" s="160"/>
      <c r="HX321" s="160"/>
      <c r="HY321" s="160"/>
      <c r="HZ321" s="160"/>
      <c r="IA321" s="160"/>
      <c r="IB321" s="160"/>
      <c r="IC321" s="160"/>
      <c r="ID321" s="160"/>
      <c r="IE321" s="160"/>
      <c r="IF321" s="160"/>
      <c r="IG321" s="160"/>
      <c r="IH321"/>
      <c r="II321"/>
      <c r="IJ321"/>
      <c r="IK321"/>
    </row>
    <row r="322" spans="1:245" s="157" customFormat="1" ht="13.5" customHeight="1">
      <c r="A322" s="138">
        <v>2130314</v>
      </c>
      <c r="B322" s="179" t="s">
        <v>298</v>
      </c>
      <c r="C322" s="174">
        <f>VLOOKUP(A322,'[8]一般公共预算'!$A$6:$C$369,3,FALSE)</f>
        <v>184.2</v>
      </c>
      <c r="D322" s="174">
        <v>148.64</v>
      </c>
      <c r="E322" s="174">
        <f t="shared" si="4"/>
        <v>123.92</v>
      </c>
      <c r="GH322" s="160"/>
      <c r="GI322" s="160"/>
      <c r="GJ322" s="160"/>
      <c r="GK322" s="160"/>
      <c r="GL322" s="160"/>
      <c r="GM322" s="160"/>
      <c r="GN322" s="160"/>
      <c r="GO322" s="160"/>
      <c r="GP322" s="160"/>
      <c r="GQ322" s="160"/>
      <c r="GR322" s="160"/>
      <c r="GS322" s="160"/>
      <c r="GT322" s="160"/>
      <c r="GU322" s="160"/>
      <c r="GV322" s="160"/>
      <c r="GW322" s="160"/>
      <c r="GX322" s="160"/>
      <c r="GY322" s="160"/>
      <c r="GZ322" s="160"/>
      <c r="HA322" s="160"/>
      <c r="HB322" s="160"/>
      <c r="HC322" s="160"/>
      <c r="HD322" s="160"/>
      <c r="HE322" s="160"/>
      <c r="HF322" s="160"/>
      <c r="HG322" s="160"/>
      <c r="HH322" s="160"/>
      <c r="HI322" s="160"/>
      <c r="HJ322" s="160"/>
      <c r="HK322" s="160"/>
      <c r="HL322" s="160"/>
      <c r="HM322" s="160"/>
      <c r="HN322" s="160"/>
      <c r="HO322" s="160"/>
      <c r="HP322" s="160"/>
      <c r="HQ322" s="160"/>
      <c r="HR322" s="160"/>
      <c r="HS322" s="160"/>
      <c r="HT322" s="160"/>
      <c r="HU322" s="160"/>
      <c r="HV322" s="160"/>
      <c r="HW322" s="160"/>
      <c r="HX322" s="160"/>
      <c r="HY322" s="160"/>
      <c r="HZ322" s="160"/>
      <c r="IA322" s="160"/>
      <c r="IB322" s="160"/>
      <c r="IC322" s="160"/>
      <c r="ID322" s="160"/>
      <c r="IE322" s="160"/>
      <c r="IF322" s="160"/>
      <c r="IG322" s="160"/>
      <c r="IH322"/>
      <c r="II322"/>
      <c r="IJ322"/>
      <c r="IK322"/>
    </row>
    <row r="323" spans="1:245" s="157" customFormat="1" ht="13.5" customHeight="1">
      <c r="A323" s="138">
        <v>2130399</v>
      </c>
      <c r="B323" s="179" t="s">
        <v>299</v>
      </c>
      <c r="C323" s="174">
        <f>VLOOKUP(A323,'[8]一般公共预算'!$A$6:$C$369,3,FALSE)</f>
        <v>2833.4</v>
      </c>
      <c r="D323" s="174">
        <v>2683.95</v>
      </c>
      <c r="E323" s="174">
        <f t="shared" si="4"/>
        <v>105.57</v>
      </c>
      <c r="GH323" s="160"/>
      <c r="GI323" s="160"/>
      <c r="GJ323" s="160"/>
      <c r="GK323" s="160"/>
      <c r="GL323" s="160"/>
      <c r="GM323" s="160"/>
      <c r="GN323" s="160"/>
      <c r="GO323" s="160"/>
      <c r="GP323" s="160"/>
      <c r="GQ323" s="160"/>
      <c r="GR323" s="160"/>
      <c r="GS323" s="160"/>
      <c r="GT323" s="160"/>
      <c r="GU323" s="160"/>
      <c r="GV323" s="160"/>
      <c r="GW323" s="160"/>
      <c r="GX323" s="160"/>
      <c r="GY323" s="160"/>
      <c r="GZ323" s="160"/>
      <c r="HA323" s="160"/>
      <c r="HB323" s="160"/>
      <c r="HC323" s="160"/>
      <c r="HD323" s="160"/>
      <c r="HE323" s="160"/>
      <c r="HF323" s="160"/>
      <c r="HG323" s="160"/>
      <c r="HH323" s="160"/>
      <c r="HI323" s="160"/>
      <c r="HJ323" s="160"/>
      <c r="HK323" s="160"/>
      <c r="HL323" s="160"/>
      <c r="HM323" s="160"/>
      <c r="HN323" s="160"/>
      <c r="HO323" s="160"/>
      <c r="HP323" s="160"/>
      <c r="HQ323" s="160"/>
      <c r="HR323" s="160"/>
      <c r="HS323" s="160"/>
      <c r="HT323" s="160"/>
      <c r="HU323" s="160"/>
      <c r="HV323" s="160"/>
      <c r="HW323" s="160"/>
      <c r="HX323" s="160"/>
      <c r="HY323" s="160"/>
      <c r="HZ323" s="160"/>
      <c r="IA323" s="160"/>
      <c r="IB323" s="160"/>
      <c r="IC323" s="160"/>
      <c r="ID323" s="160"/>
      <c r="IE323" s="160"/>
      <c r="IF323" s="160"/>
      <c r="IG323" s="160"/>
      <c r="IH323"/>
      <c r="II323"/>
      <c r="IJ323"/>
      <c r="IK323"/>
    </row>
    <row r="324" spans="1:245" s="157" customFormat="1" ht="13.5" customHeight="1">
      <c r="A324" s="138">
        <v>21307</v>
      </c>
      <c r="B324" s="179" t="s">
        <v>300</v>
      </c>
      <c r="C324" s="174">
        <f>VLOOKUP(A324,'[8]一般公共预算'!$A$6:$C$369,3,FALSE)</f>
        <v>3100</v>
      </c>
      <c r="D324" s="174">
        <v>1093.61</v>
      </c>
      <c r="E324" s="174">
        <f t="shared" si="4"/>
        <v>283.46</v>
      </c>
      <c r="GH324" s="160"/>
      <c r="GI324" s="160"/>
      <c r="GJ324" s="160"/>
      <c r="GK324" s="160"/>
      <c r="GL324" s="160"/>
      <c r="GM324" s="160"/>
      <c r="GN324" s="160"/>
      <c r="GO324" s="160"/>
      <c r="GP324" s="160"/>
      <c r="GQ324" s="160"/>
      <c r="GR324" s="160"/>
      <c r="GS324" s="160"/>
      <c r="GT324" s="160"/>
      <c r="GU324" s="160"/>
      <c r="GV324" s="160"/>
      <c r="GW324" s="160"/>
      <c r="GX324" s="160"/>
      <c r="GY324" s="160"/>
      <c r="GZ324" s="160"/>
      <c r="HA324" s="160"/>
      <c r="HB324" s="160"/>
      <c r="HC324" s="160"/>
      <c r="HD324" s="160"/>
      <c r="HE324" s="160"/>
      <c r="HF324" s="160"/>
      <c r="HG324" s="160"/>
      <c r="HH324" s="160"/>
      <c r="HI324" s="160"/>
      <c r="HJ324" s="160"/>
      <c r="HK324" s="160"/>
      <c r="HL324" s="160"/>
      <c r="HM324" s="160"/>
      <c r="HN324" s="160"/>
      <c r="HO324" s="160"/>
      <c r="HP324" s="160"/>
      <c r="HQ324" s="160"/>
      <c r="HR324" s="160"/>
      <c r="HS324" s="160"/>
      <c r="HT324" s="160"/>
      <c r="HU324" s="160"/>
      <c r="HV324" s="160"/>
      <c r="HW324" s="160"/>
      <c r="HX324" s="160"/>
      <c r="HY324" s="160"/>
      <c r="HZ324" s="160"/>
      <c r="IA324" s="160"/>
      <c r="IB324" s="160"/>
      <c r="IC324" s="160"/>
      <c r="ID324" s="160"/>
      <c r="IE324" s="160"/>
      <c r="IF324" s="160"/>
      <c r="IG324" s="160"/>
      <c r="IH324"/>
      <c r="II324"/>
      <c r="IJ324"/>
      <c r="IK324"/>
    </row>
    <row r="325" spans="1:245" s="157" customFormat="1" ht="13.5" customHeight="1">
      <c r="A325" s="138">
        <v>2130701</v>
      </c>
      <c r="B325" s="173" t="s">
        <v>301</v>
      </c>
      <c r="C325" s="174">
        <f>VLOOKUP(A325,'[8]一般公共预算'!$A$6:$C$369,3,FALSE)</f>
        <v>1000</v>
      </c>
      <c r="D325" s="174">
        <v>119.8</v>
      </c>
      <c r="E325" s="174">
        <f aca="true" t="shared" si="5" ref="E325:E360">IF(D325=0,"",C325/D325*100)</f>
        <v>834.72</v>
      </c>
      <c r="GH325" s="160"/>
      <c r="GI325" s="160"/>
      <c r="GJ325" s="160"/>
      <c r="GK325" s="160"/>
      <c r="GL325" s="160"/>
      <c r="GM325" s="160"/>
      <c r="GN325" s="160"/>
      <c r="GO325" s="160"/>
      <c r="GP325" s="160"/>
      <c r="GQ325" s="160"/>
      <c r="GR325" s="160"/>
      <c r="GS325" s="160"/>
      <c r="GT325" s="160"/>
      <c r="GU325" s="160"/>
      <c r="GV325" s="160"/>
      <c r="GW325" s="160"/>
      <c r="GX325" s="160"/>
      <c r="GY325" s="160"/>
      <c r="GZ325" s="160"/>
      <c r="HA325" s="160"/>
      <c r="HB325" s="160"/>
      <c r="HC325" s="160"/>
      <c r="HD325" s="160"/>
      <c r="HE325" s="160"/>
      <c r="HF325" s="160"/>
      <c r="HG325" s="160"/>
      <c r="HH325" s="160"/>
      <c r="HI325" s="160"/>
      <c r="HJ325" s="160"/>
      <c r="HK325" s="160"/>
      <c r="HL325" s="160"/>
      <c r="HM325" s="160"/>
      <c r="HN325" s="160"/>
      <c r="HO325" s="160"/>
      <c r="HP325" s="160"/>
      <c r="HQ325" s="160"/>
      <c r="HR325" s="160"/>
      <c r="HS325" s="160"/>
      <c r="HT325" s="160"/>
      <c r="HU325" s="160"/>
      <c r="HV325" s="160"/>
      <c r="HW325" s="160"/>
      <c r="HX325" s="160"/>
      <c r="HY325" s="160"/>
      <c r="HZ325" s="160"/>
      <c r="IA325" s="160"/>
      <c r="IB325" s="160"/>
      <c r="IC325" s="160"/>
      <c r="ID325" s="160"/>
      <c r="IE325" s="160"/>
      <c r="IF325" s="160"/>
      <c r="IG325" s="160"/>
      <c r="IH325"/>
      <c r="II325"/>
      <c r="IJ325"/>
      <c r="IK325"/>
    </row>
    <row r="326" spans="1:245" s="157" customFormat="1" ht="13.5" customHeight="1">
      <c r="A326" s="138">
        <v>2130705</v>
      </c>
      <c r="B326" s="179" t="s">
        <v>302</v>
      </c>
      <c r="C326" s="174">
        <f>VLOOKUP(A326,'[8]一般公共预算'!$A$6:$C$369,3,FALSE)</f>
        <v>2100</v>
      </c>
      <c r="D326" s="174">
        <v>973.81</v>
      </c>
      <c r="E326" s="174">
        <f t="shared" si="5"/>
        <v>215.65</v>
      </c>
      <c r="GH326" s="160"/>
      <c r="GI326" s="160"/>
      <c r="GJ326" s="160"/>
      <c r="GK326" s="160"/>
      <c r="GL326" s="160"/>
      <c r="GM326" s="160"/>
      <c r="GN326" s="160"/>
      <c r="GO326" s="160"/>
      <c r="GP326" s="160"/>
      <c r="GQ326" s="160"/>
      <c r="GR326" s="160"/>
      <c r="GS326" s="160"/>
      <c r="GT326" s="160"/>
      <c r="GU326" s="160"/>
      <c r="GV326" s="160"/>
      <c r="GW326" s="160"/>
      <c r="GX326" s="160"/>
      <c r="GY326" s="160"/>
      <c r="GZ326" s="160"/>
      <c r="HA326" s="160"/>
      <c r="HB326" s="160"/>
      <c r="HC326" s="160"/>
      <c r="HD326" s="160"/>
      <c r="HE326" s="160"/>
      <c r="HF326" s="160"/>
      <c r="HG326" s="160"/>
      <c r="HH326" s="160"/>
      <c r="HI326" s="160"/>
      <c r="HJ326" s="160"/>
      <c r="HK326" s="160"/>
      <c r="HL326" s="160"/>
      <c r="HM326" s="160"/>
      <c r="HN326" s="160"/>
      <c r="HO326" s="160"/>
      <c r="HP326" s="160"/>
      <c r="HQ326" s="160"/>
      <c r="HR326" s="160"/>
      <c r="HS326" s="160"/>
      <c r="HT326" s="160"/>
      <c r="HU326" s="160"/>
      <c r="HV326" s="160"/>
      <c r="HW326" s="160"/>
      <c r="HX326" s="160"/>
      <c r="HY326" s="160"/>
      <c r="HZ326" s="160"/>
      <c r="IA326" s="160"/>
      <c r="IB326" s="160"/>
      <c r="IC326" s="160"/>
      <c r="ID326" s="160"/>
      <c r="IE326" s="160"/>
      <c r="IF326" s="160"/>
      <c r="IG326" s="160"/>
      <c r="IH326"/>
      <c r="II326"/>
      <c r="IJ326"/>
      <c r="IK326"/>
    </row>
    <row r="327" spans="1:245" s="157" customFormat="1" ht="13.5" customHeight="1">
      <c r="A327" s="138">
        <v>21399</v>
      </c>
      <c r="B327" s="179" t="s">
        <v>303</v>
      </c>
      <c r="C327" s="174">
        <f>VLOOKUP(A327,'[8]一般公共预算'!$A$6:$C$369,3,FALSE)</f>
        <v>4504</v>
      </c>
      <c r="D327" s="174">
        <v>4381.73</v>
      </c>
      <c r="E327" s="174">
        <f t="shared" si="5"/>
        <v>102.79</v>
      </c>
      <c r="GH327" s="160"/>
      <c r="GI327" s="160"/>
      <c r="GJ327" s="160"/>
      <c r="GK327" s="160"/>
      <c r="GL327" s="160"/>
      <c r="GM327" s="160"/>
      <c r="GN327" s="160"/>
      <c r="GO327" s="160"/>
      <c r="GP327" s="160"/>
      <c r="GQ327" s="160"/>
      <c r="GR327" s="160"/>
      <c r="GS327" s="160"/>
      <c r="GT327" s="160"/>
      <c r="GU327" s="160"/>
      <c r="GV327" s="160"/>
      <c r="GW327" s="160"/>
      <c r="GX327" s="160"/>
      <c r="GY327" s="160"/>
      <c r="GZ327" s="160"/>
      <c r="HA327" s="160"/>
      <c r="HB327" s="160"/>
      <c r="HC327" s="160"/>
      <c r="HD327" s="160"/>
      <c r="HE327" s="160"/>
      <c r="HF327" s="160"/>
      <c r="HG327" s="160"/>
      <c r="HH327" s="160"/>
      <c r="HI327" s="160"/>
      <c r="HJ327" s="160"/>
      <c r="HK327" s="160"/>
      <c r="HL327" s="160"/>
      <c r="HM327" s="160"/>
      <c r="HN327" s="160"/>
      <c r="HO327" s="160"/>
      <c r="HP327" s="160"/>
      <c r="HQ327" s="160"/>
      <c r="HR327" s="160"/>
      <c r="HS327" s="160"/>
      <c r="HT327" s="160"/>
      <c r="HU327" s="160"/>
      <c r="HV327" s="160"/>
      <c r="HW327" s="160"/>
      <c r="HX327" s="160"/>
      <c r="HY327" s="160"/>
      <c r="HZ327" s="160"/>
      <c r="IA327" s="160"/>
      <c r="IB327" s="160"/>
      <c r="IC327" s="160"/>
      <c r="ID327" s="160"/>
      <c r="IE327" s="160"/>
      <c r="IF327" s="160"/>
      <c r="IG327" s="160"/>
      <c r="IH327"/>
      <c r="II327"/>
      <c r="IJ327"/>
      <c r="IK327"/>
    </row>
    <row r="328" spans="1:245" s="157" customFormat="1" ht="13.5" customHeight="1">
      <c r="A328" s="138">
        <v>2139999</v>
      </c>
      <c r="B328" s="179" t="s">
        <v>304</v>
      </c>
      <c r="C328" s="174">
        <f>VLOOKUP(A328,'[8]一般公共预算'!$A$6:$C$369,3,FALSE)</f>
        <v>4504</v>
      </c>
      <c r="D328" s="174">
        <v>4381.73</v>
      </c>
      <c r="E328" s="174">
        <f t="shared" si="5"/>
        <v>102.79</v>
      </c>
      <c r="GH328" s="160"/>
      <c r="GI328" s="160"/>
      <c r="GJ328" s="160"/>
      <c r="GK328" s="160"/>
      <c r="GL328" s="160"/>
      <c r="GM328" s="160"/>
      <c r="GN328" s="160"/>
      <c r="GO328" s="160"/>
      <c r="GP328" s="160"/>
      <c r="GQ328" s="160"/>
      <c r="GR328" s="160"/>
      <c r="GS328" s="160"/>
      <c r="GT328" s="160"/>
      <c r="GU328" s="160"/>
      <c r="GV328" s="160"/>
      <c r="GW328" s="160"/>
      <c r="GX328" s="160"/>
      <c r="GY328" s="160"/>
      <c r="GZ328" s="160"/>
      <c r="HA328" s="160"/>
      <c r="HB328" s="160"/>
      <c r="HC328" s="160"/>
      <c r="HD328" s="160"/>
      <c r="HE328" s="160"/>
      <c r="HF328" s="160"/>
      <c r="HG328" s="160"/>
      <c r="HH328" s="160"/>
      <c r="HI328" s="160"/>
      <c r="HJ328" s="160"/>
      <c r="HK328" s="160"/>
      <c r="HL328" s="160"/>
      <c r="HM328" s="160"/>
      <c r="HN328" s="160"/>
      <c r="HO328" s="160"/>
      <c r="HP328" s="160"/>
      <c r="HQ328" s="160"/>
      <c r="HR328" s="160"/>
      <c r="HS328" s="160"/>
      <c r="HT328" s="160"/>
      <c r="HU328" s="160"/>
      <c r="HV328" s="160"/>
      <c r="HW328" s="160"/>
      <c r="HX328" s="160"/>
      <c r="HY328" s="160"/>
      <c r="HZ328" s="160"/>
      <c r="IA328" s="160"/>
      <c r="IB328" s="160"/>
      <c r="IC328" s="160"/>
      <c r="ID328" s="160"/>
      <c r="IE328" s="160"/>
      <c r="IF328" s="160"/>
      <c r="IG328" s="160"/>
      <c r="IH328"/>
      <c r="II328"/>
      <c r="IJ328"/>
      <c r="IK328"/>
    </row>
    <row r="329" spans="1:218" s="84" customFormat="1" ht="13.5" customHeight="1">
      <c r="A329" s="171">
        <v>215</v>
      </c>
      <c r="B329" s="172" t="s">
        <v>305</v>
      </c>
      <c r="C329" s="169">
        <f>VLOOKUP(A329,'[8]一般公共预算'!$A$6:$C$369,3,FALSE)</f>
        <v>22800</v>
      </c>
      <c r="D329" s="169">
        <v>20460</v>
      </c>
      <c r="E329" s="169">
        <f t="shared" si="5"/>
        <v>111.44</v>
      </c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  <c r="AP329" s="158"/>
      <c r="AQ329" s="158"/>
      <c r="AR329" s="158"/>
      <c r="AS329" s="158"/>
      <c r="AT329" s="158"/>
      <c r="AU329" s="158"/>
      <c r="AV329" s="158"/>
      <c r="AW329" s="158"/>
      <c r="AX329" s="158"/>
      <c r="AY329" s="158"/>
      <c r="AZ329" s="158"/>
      <c r="BA329" s="158"/>
      <c r="BB329" s="158"/>
      <c r="BC329" s="158"/>
      <c r="BD329" s="158"/>
      <c r="BE329" s="158"/>
      <c r="BF329" s="158"/>
      <c r="BG329" s="158"/>
      <c r="BH329" s="158"/>
      <c r="BI329" s="158"/>
      <c r="BJ329" s="158"/>
      <c r="BK329" s="158"/>
      <c r="BL329" s="158"/>
      <c r="BM329" s="158"/>
      <c r="BN329" s="158"/>
      <c r="BO329" s="158"/>
      <c r="BP329" s="158"/>
      <c r="BQ329" s="158"/>
      <c r="BR329" s="158"/>
      <c r="BS329" s="158"/>
      <c r="BT329" s="158"/>
      <c r="BU329" s="158"/>
      <c r="BV329" s="158"/>
      <c r="BW329" s="158"/>
      <c r="BX329" s="158"/>
      <c r="BY329" s="158"/>
      <c r="BZ329" s="158"/>
      <c r="CA329" s="158"/>
      <c r="CB329" s="158"/>
      <c r="CC329" s="158"/>
      <c r="CD329" s="158"/>
      <c r="CE329" s="158"/>
      <c r="CF329" s="158"/>
      <c r="CG329" s="158"/>
      <c r="CH329" s="158"/>
      <c r="CI329" s="158"/>
      <c r="CJ329" s="158"/>
      <c r="CK329" s="158"/>
      <c r="CL329" s="158"/>
      <c r="CM329" s="158"/>
      <c r="CN329" s="158"/>
      <c r="CO329" s="158"/>
      <c r="CP329" s="158"/>
      <c r="CQ329" s="158"/>
      <c r="CR329" s="158"/>
      <c r="CS329" s="158"/>
      <c r="CT329" s="158"/>
      <c r="CU329" s="158"/>
      <c r="CV329" s="158"/>
      <c r="CW329" s="158"/>
      <c r="CX329" s="158"/>
      <c r="CY329" s="158"/>
      <c r="CZ329" s="158"/>
      <c r="DA329" s="158"/>
      <c r="DB329" s="158"/>
      <c r="DC329" s="158"/>
      <c r="DD329" s="158"/>
      <c r="DE329" s="158"/>
      <c r="DF329" s="158"/>
      <c r="DG329" s="158"/>
      <c r="DH329" s="158"/>
      <c r="DI329" s="158"/>
      <c r="DJ329" s="158"/>
      <c r="DK329" s="158"/>
      <c r="DL329" s="158"/>
      <c r="DM329" s="158"/>
      <c r="DN329" s="158"/>
      <c r="DO329" s="158"/>
      <c r="DP329" s="158"/>
      <c r="DQ329" s="158"/>
      <c r="DR329" s="158"/>
      <c r="DS329" s="158"/>
      <c r="DT329" s="158"/>
      <c r="DU329" s="158"/>
      <c r="DV329" s="158"/>
      <c r="DW329" s="158"/>
      <c r="DX329" s="158"/>
      <c r="DY329" s="158"/>
      <c r="DZ329" s="158"/>
      <c r="EA329" s="158"/>
      <c r="EB329" s="158"/>
      <c r="EC329" s="158"/>
      <c r="ED329" s="158"/>
      <c r="EE329" s="158"/>
      <c r="EF329" s="158"/>
      <c r="EG329" s="158"/>
      <c r="EH329" s="158"/>
      <c r="EI329" s="158"/>
      <c r="EJ329" s="158"/>
      <c r="EK329" s="158"/>
      <c r="EL329" s="158"/>
      <c r="EM329" s="158"/>
      <c r="EN329" s="158"/>
      <c r="EO329" s="158"/>
      <c r="EP329" s="158"/>
      <c r="EQ329" s="158"/>
      <c r="ER329" s="158"/>
      <c r="ES329" s="158"/>
      <c r="ET329" s="158"/>
      <c r="EU329" s="158"/>
      <c r="EV329" s="158"/>
      <c r="EW329" s="158"/>
      <c r="EX329" s="158"/>
      <c r="EY329" s="158"/>
      <c r="EZ329" s="158"/>
      <c r="FA329" s="158"/>
      <c r="FB329" s="158"/>
      <c r="FC329" s="158"/>
      <c r="FD329" s="158"/>
      <c r="FE329" s="158"/>
      <c r="FF329" s="158"/>
      <c r="FG329" s="158"/>
      <c r="FH329" s="158"/>
      <c r="FI329" s="158"/>
      <c r="FJ329" s="158"/>
      <c r="FK329" s="158"/>
      <c r="FL329" s="158"/>
      <c r="FM329" s="158"/>
      <c r="FN329" s="158"/>
      <c r="FO329" s="158"/>
      <c r="FP329" s="158"/>
      <c r="FQ329" s="158"/>
      <c r="FR329" s="158"/>
      <c r="FS329" s="158"/>
      <c r="FT329" s="158"/>
      <c r="FU329" s="158"/>
      <c r="FV329" s="158"/>
      <c r="FW329" s="158"/>
      <c r="FX329" s="158"/>
      <c r="FY329" s="158"/>
      <c r="FZ329" s="158"/>
      <c r="GA329" s="158"/>
      <c r="GB329" s="158"/>
      <c r="GC329" s="158"/>
      <c r="GD329" s="158"/>
      <c r="GE329" s="158"/>
      <c r="GF329" s="158"/>
      <c r="GG329" s="158"/>
      <c r="GH329" s="159"/>
      <c r="GI329" s="159"/>
      <c r="GJ329" s="159"/>
      <c r="GK329" s="159"/>
      <c r="GL329" s="159"/>
      <c r="GM329" s="159"/>
      <c r="GN329" s="159"/>
      <c r="GO329" s="159"/>
      <c r="GP329" s="159"/>
      <c r="GQ329" s="159"/>
      <c r="GR329" s="159"/>
      <c r="GS329" s="159"/>
      <c r="GT329" s="159"/>
      <c r="GU329" s="159"/>
      <c r="GV329" s="159"/>
      <c r="GW329" s="159"/>
      <c r="GX329" s="159"/>
      <c r="GY329" s="159"/>
      <c r="GZ329" s="159"/>
      <c r="HA329" s="159"/>
      <c r="HB329" s="159"/>
      <c r="HC329" s="159"/>
      <c r="HD329" s="159"/>
      <c r="HE329" s="159"/>
      <c r="HF329" s="159"/>
      <c r="HG329" s="159"/>
      <c r="HH329" s="159"/>
      <c r="HI329" s="159"/>
      <c r="HJ329" s="159"/>
    </row>
    <row r="330" spans="1:245" s="157" customFormat="1" ht="13.5" customHeight="1">
      <c r="A330" s="138">
        <v>21508</v>
      </c>
      <c r="B330" s="179" t="s">
        <v>306</v>
      </c>
      <c r="C330" s="174">
        <f>VLOOKUP(A330,'[8]一般公共预算'!$A$6:$C$369,3,FALSE)</f>
        <v>22800</v>
      </c>
      <c r="D330" s="174">
        <v>20460</v>
      </c>
      <c r="E330" s="174">
        <f t="shared" si="5"/>
        <v>111.44</v>
      </c>
      <c r="GH330" s="160"/>
      <c r="GI330" s="160"/>
      <c r="GJ330" s="160"/>
      <c r="GK330" s="160"/>
      <c r="GL330" s="160"/>
      <c r="GM330" s="160"/>
      <c r="GN330" s="160"/>
      <c r="GO330" s="160"/>
      <c r="GP330" s="160"/>
      <c r="GQ330" s="160"/>
      <c r="GR330" s="160"/>
      <c r="GS330" s="160"/>
      <c r="GT330" s="160"/>
      <c r="GU330" s="160"/>
      <c r="GV330" s="160"/>
      <c r="GW330" s="160"/>
      <c r="GX330" s="160"/>
      <c r="GY330" s="160"/>
      <c r="GZ330" s="160"/>
      <c r="HA330" s="160"/>
      <c r="HB330" s="160"/>
      <c r="HC330" s="160"/>
      <c r="HD330" s="160"/>
      <c r="HE330" s="160"/>
      <c r="HF330" s="160"/>
      <c r="HG330" s="160"/>
      <c r="HH330" s="160"/>
      <c r="HI330" s="160"/>
      <c r="HJ330" s="160"/>
      <c r="HK330" s="160"/>
      <c r="HL330" s="160"/>
      <c r="HM330" s="160"/>
      <c r="HN330" s="160"/>
      <c r="HO330" s="160"/>
      <c r="HP330" s="160"/>
      <c r="HQ330" s="160"/>
      <c r="HR330" s="160"/>
      <c r="HS330" s="160"/>
      <c r="HT330" s="160"/>
      <c r="HU330" s="160"/>
      <c r="HV330" s="160"/>
      <c r="HW330" s="160"/>
      <c r="HX330" s="160"/>
      <c r="HY330" s="160"/>
      <c r="HZ330" s="160"/>
      <c r="IA330" s="160"/>
      <c r="IB330" s="160"/>
      <c r="IC330" s="160"/>
      <c r="ID330" s="160"/>
      <c r="IE330" s="160"/>
      <c r="IF330" s="160"/>
      <c r="IG330" s="160"/>
      <c r="IH330"/>
      <c r="II330"/>
      <c r="IJ330"/>
      <c r="IK330"/>
    </row>
    <row r="331" spans="1:219" s="84" customFormat="1" ht="13.5" customHeight="1">
      <c r="A331" s="138">
        <v>2150805</v>
      </c>
      <c r="B331" s="179" t="s">
        <v>307</v>
      </c>
      <c r="C331" s="174">
        <f>VLOOKUP(A331,'[8]一般公共预算'!$A$6:$C$369,3,FALSE)</f>
        <v>22000</v>
      </c>
      <c r="D331" s="174">
        <v>19660</v>
      </c>
      <c r="E331" s="174">
        <f t="shared" si="5"/>
        <v>111.9</v>
      </c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  <c r="AP331" s="158"/>
      <c r="AQ331" s="158"/>
      <c r="AR331" s="158"/>
      <c r="AS331" s="158"/>
      <c r="AT331" s="158"/>
      <c r="AU331" s="158"/>
      <c r="AV331" s="158"/>
      <c r="AW331" s="158"/>
      <c r="AX331" s="158"/>
      <c r="AY331" s="158"/>
      <c r="AZ331" s="158"/>
      <c r="BA331" s="158"/>
      <c r="BB331" s="158"/>
      <c r="BC331" s="158"/>
      <c r="BD331" s="158"/>
      <c r="BE331" s="158"/>
      <c r="BF331" s="158"/>
      <c r="BG331" s="158"/>
      <c r="BH331" s="158"/>
      <c r="BI331" s="158"/>
      <c r="BJ331" s="158"/>
      <c r="BK331" s="158"/>
      <c r="BL331" s="158"/>
      <c r="BM331" s="158"/>
      <c r="BN331" s="158"/>
      <c r="BO331" s="158"/>
      <c r="BP331" s="158"/>
      <c r="BQ331" s="158"/>
      <c r="BR331" s="158"/>
      <c r="BS331" s="158"/>
      <c r="BT331" s="158"/>
      <c r="BU331" s="158"/>
      <c r="BV331" s="158"/>
      <c r="BW331" s="158"/>
      <c r="BX331" s="158"/>
      <c r="BY331" s="158"/>
      <c r="BZ331" s="158"/>
      <c r="CA331" s="158"/>
      <c r="CB331" s="158"/>
      <c r="CC331" s="158"/>
      <c r="CD331" s="158"/>
      <c r="CE331" s="158"/>
      <c r="CF331" s="158"/>
      <c r="CG331" s="158"/>
      <c r="CH331" s="158"/>
      <c r="CI331" s="158"/>
      <c r="CJ331" s="158"/>
      <c r="CK331" s="158"/>
      <c r="CL331" s="158"/>
      <c r="CM331" s="158"/>
      <c r="CN331" s="158"/>
      <c r="CO331" s="158"/>
      <c r="CP331" s="158"/>
      <c r="CQ331" s="158"/>
      <c r="CR331" s="158"/>
      <c r="CS331" s="158"/>
      <c r="CT331" s="158"/>
      <c r="CU331" s="158"/>
      <c r="CV331" s="158"/>
      <c r="CW331" s="158"/>
      <c r="CX331" s="158"/>
      <c r="CY331" s="158"/>
      <c r="CZ331" s="158"/>
      <c r="DA331" s="158"/>
      <c r="DB331" s="158"/>
      <c r="DC331" s="158"/>
      <c r="DD331" s="158"/>
      <c r="DE331" s="158"/>
      <c r="DF331" s="158"/>
      <c r="DG331" s="158"/>
      <c r="DH331" s="158"/>
      <c r="DI331" s="158"/>
      <c r="DJ331" s="158"/>
      <c r="DK331" s="158"/>
      <c r="DL331" s="158"/>
      <c r="DM331" s="158"/>
      <c r="DN331" s="158"/>
      <c r="DO331" s="158"/>
      <c r="DP331" s="158"/>
      <c r="DQ331" s="158"/>
      <c r="DR331" s="158"/>
      <c r="DS331" s="158"/>
      <c r="DT331" s="158"/>
      <c r="DU331" s="158"/>
      <c r="DV331" s="158"/>
      <c r="DW331" s="158"/>
      <c r="DX331" s="158"/>
      <c r="DY331" s="158"/>
      <c r="DZ331" s="158"/>
      <c r="EA331" s="158"/>
      <c r="EB331" s="158"/>
      <c r="EC331" s="158"/>
      <c r="ED331" s="158"/>
      <c r="EE331" s="158"/>
      <c r="EF331" s="158"/>
      <c r="EG331" s="158"/>
      <c r="EH331" s="158"/>
      <c r="EI331" s="158"/>
      <c r="EJ331" s="158"/>
      <c r="EK331" s="158"/>
      <c r="EL331" s="158"/>
      <c r="EM331" s="158"/>
      <c r="EN331" s="158"/>
      <c r="EO331" s="158"/>
      <c r="EP331" s="158"/>
      <c r="EQ331" s="158"/>
      <c r="ER331" s="158"/>
      <c r="ES331" s="158"/>
      <c r="ET331" s="158"/>
      <c r="EU331" s="158"/>
      <c r="EV331" s="158"/>
      <c r="EW331" s="158"/>
      <c r="EX331" s="158"/>
      <c r="EY331" s="158"/>
      <c r="EZ331" s="158"/>
      <c r="FA331" s="158"/>
      <c r="FB331" s="158"/>
      <c r="FC331" s="158"/>
      <c r="FD331" s="158"/>
      <c r="FE331" s="158"/>
      <c r="FF331" s="158"/>
      <c r="FG331" s="158"/>
      <c r="FH331" s="158"/>
      <c r="FI331" s="158"/>
      <c r="FJ331" s="158"/>
      <c r="FK331" s="158"/>
      <c r="FL331" s="158"/>
      <c r="FM331" s="158"/>
      <c r="FN331" s="158"/>
      <c r="FO331" s="158"/>
      <c r="FP331" s="158"/>
      <c r="FQ331" s="158"/>
      <c r="FR331" s="158"/>
      <c r="FS331" s="158"/>
      <c r="FT331" s="158"/>
      <c r="FU331" s="158"/>
      <c r="FV331" s="158"/>
      <c r="FW331" s="158"/>
      <c r="FX331" s="158"/>
      <c r="FY331" s="158"/>
      <c r="FZ331" s="158"/>
      <c r="GA331" s="158"/>
      <c r="GB331" s="158"/>
      <c r="GC331" s="158"/>
      <c r="GD331" s="158"/>
      <c r="GE331" s="158"/>
      <c r="GF331" s="158"/>
      <c r="GG331" s="158"/>
      <c r="GH331" s="159"/>
      <c r="GI331" s="159"/>
      <c r="GJ331" s="159"/>
      <c r="GK331" s="159"/>
      <c r="GL331" s="159"/>
      <c r="GM331" s="159"/>
      <c r="GN331" s="159"/>
      <c r="GO331" s="159"/>
      <c r="GP331" s="159"/>
      <c r="GQ331" s="159"/>
      <c r="GR331" s="159"/>
      <c r="GS331" s="159"/>
      <c r="GT331" s="159"/>
      <c r="GU331" s="159"/>
      <c r="GV331" s="159"/>
      <c r="GW331" s="159"/>
      <c r="GX331" s="159"/>
      <c r="GY331" s="159"/>
      <c r="GZ331" s="159"/>
      <c r="HA331" s="159"/>
      <c r="HB331" s="159"/>
      <c r="HC331" s="159"/>
      <c r="HD331" s="159"/>
      <c r="HE331" s="159"/>
      <c r="HF331" s="159"/>
      <c r="HG331" s="159"/>
      <c r="HH331" s="159"/>
      <c r="HI331" s="159"/>
      <c r="HJ331" s="159"/>
      <c r="HK331" s="159"/>
    </row>
    <row r="332" spans="1:245" s="157" customFormat="1" ht="13.5" customHeight="1">
      <c r="A332" s="138">
        <v>2150899</v>
      </c>
      <c r="B332" s="173" t="s">
        <v>308</v>
      </c>
      <c r="C332" s="174">
        <f>VLOOKUP(A332,'[8]一般公共预算'!$A$6:$C$369,3,FALSE)</f>
        <v>800</v>
      </c>
      <c r="D332" s="174">
        <v>800</v>
      </c>
      <c r="E332" s="174">
        <f t="shared" si="5"/>
        <v>100</v>
      </c>
      <c r="GH332" s="160"/>
      <c r="GI332" s="160"/>
      <c r="GJ332" s="160"/>
      <c r="GK332" s="160"/>
      <c r="GL332" s="160"/>
      <c r="GM332" s="160"/>
      <c r="GN332" s="160"/>
      <c r="GO332" s="160"/>
      <c r="GP332" s="160"/>
      <c r="GQ332" s="160"/>
      <c r="GR332" s="160"/>
      <c r="GS332" s="160"/>
      <c r="GT332" s="160"/>
      <c r="GU332" s="160"/>
      <c r="GV332" s="160"/>
      <c r="GW332" s="160"/>
      <c r="GX332" s="160"/>
      <c r="GY332" s="160"/>
      <c r="GZ332" s="160"/>
      <c r="HA332" s="160"/>
      <c r="HB332" s="160"/>
      <c r="HC332" s="160"/>
      <c r="HD332" s="160"/>
      <c r="HE332" s="160"/>
      <c r="HF332" s="160"/>
      <c r="HG332" s="160"/>
      <c r="HH332" s="160"/>
      <c r="HI332" s="160"/>
      <c r="HJ332" s="160"/>
      <c r="HK332" s="160"/>
      <c r="HL332" s="160"/>
      <c r="HM332" s="160"/>
      <c r="HN332" s="160"/>
      <c r="HO332" s="160"/>
      <c r="HP332" s="160"/>
      <c r="HQ332" s="160"/>
      <c r="HR332" s="160"/>
      <c r="HS332" s="160"/>
      <c r="HT332" s="160"/>
      <c r="HU332" s="160"/>
      <c r="HV332" s="160"/>
      <c r="HW332" s="160"/>
      <c r="HX332" s="160"/>
      <c r="HY332" s="160"/>
      <c r="HZ332" s="160"/>
      <c r="IA332" s="160"/>
      <c r="IB332" s="160"/>
      <c r="IC332" s="160"/>
      <c r="ID332" s="160"/>
      <c r="IE332" s="160"/>
      <c r="IF332" s="160"/>
      <c r="IG332" s="160"/>
      <c r="IH332"/>
      <c r="II332"/>
      <c r="IJ332"/>
      <c r="IK332"/>
    </row>
    <row r="333" spans="1:245" s="157" customFormat="1" ht="13.5" customHeight="1">
      <c r="A333" s="171">
        <v>219</v>
      </c>
      <c r="B333" s="178" t="s">
        <v>309</v>
      </c>
      <c r="C333" s="169">
        <f>VLOOKUP(A333,'[8]一般公共预算'!$A$6:$C$369,3,FALSE)</f>
        <v>5610</v>
      </c>
      <c r="D333" s="169">
        <v>4574</v>
      </c>
      <c r="E333" s="169">
        <f t="shared" si="5"/>
        <v>122.65</v>
      </c>
      <c r="GH333" s="160"/>
      <c r="GI333" s="160"/>
      <c r="GJ333" s="160"/>
      <c r="GK333" s="160"/>
      <c r="GL333" s="160"/>
      <c r="GM333" s="160"/>
      <c r="GN333" s="160"/>
      <c r="GO333" s="160"/>
      <c r="GP333" s="160"/>
      <c r="GQ333" s="160"/>
      <c r="GR333" s="160"/>
      <c r="GS333" s="160"/>
      <c r="GT333" s="160"/>
      <c r="GU333" s="160"/>
      <c r="GV333" s="160"/>
      <c r="GW333" s="160"/>
      <c r="GX333" s="160"/>
      <c r="GY333" s="160"/>
      <c r="GZ333" s="160"/>
      <c r="HA333" s="160"/>
      <c r="HB333" s="160"/>
      <c r="HC333" s="160"/>
      <c r="HD333" s="160"/>
      <c r="HE333" s="160"/>
      <c r="HF333" s="160"/>
      <c r="HG333" s="160"/>
      <c r="HH333" s="160"/>
      <c r="HI333" s="160"/>
      <c r="HJ333" s="160"/>
      <c r="HK333" s="160"/>
      <c r="HL333" s="160"/>
      <c r="HM333" s="160"/>
      <c r="HN333" s="160"/>
      <c r="HO333" s="160"/>
      <c r="HP333" s="160"/>
      <c r="HQ333" s="160"/>
      <c r="HR333" s="160"/>
      <c r="HS333" s="160"/>
      <c r="HT333" s="160"/>
      <c r="HU333" s="160"/>
      <c r="HV333" s="160"/>
      <c r="HW333" s="160"/>
      <c r="HX333" s="160"/>
      <c r="HY333" s="160"/>
      <c r="HZ333" s="160"/>
      <c r="IA333" s="160"/>
      <c r="IB333" s="160"/>
      <c r="IC333" s="160"/>
      <c r="ID333" s="160"/>
      <c r="IE333" s="160"/>
      <c r="IF333" s="160"/>
      <c r="IG333" s="160"/>
      <c r="IH333"/>
      <c r="II333"/>
      <c r="IJ333"/>
      <c r="IK333"/>
    </row>
    <row r="334" spans="1:245" s="157" customFormat="1" ht="13.5" customHeight="1">
      <c r="A334" s="138">
        <v>21999</v>
      </c>
      <c r="B334" s="179" t="s">
        <v>312</v>
      </c>
      <c r="C334" s="174">
        <f>VLOOKUP(A334,'[8]一般公共预算'!$A$6:$C$369,3,FALSE)</f>
        <v>5610</v>
      </c>
      <c r="D334" s="174">
        <v>4574</v>
      </c>
      <c r="E334" s="174">
        <f t="shared" si="5"/>
        <v>122.65</v>
      </c>
      <c r="GH334" s="160"/>
      <c r="GI334" s="160"/>
      <c r="GJ334" s="160"/>
      <c r="GK334" s="160"/>
      <c r="GL334" s="160"/>
      <c r="GM334" s="160"/>
      <c r="GN334" s="160"/>
      <c r="GO334" s="160"/>
      <c r="GP334" s="160"/>
      <c r="GQ334" s="160"/>
      <c r="GR334" s="160"/>
      <c r="GS334" s="160"/>
      <c r="GT334" s="160"/>
      <c r="GU334" s="160"/>
      <c r="GV334" s="160"/>
      <c r="GW334" s="160"/>
      <c r="GX334" s="160"/>
      <c r="GY334" s="160"/>
      <c r="GZ334" s="160"/>
      <c r="HA334" s="160"/>
      <c r="HB334" s="160"/>
      <c r="HC334" s="160"/>
      <c r="HD334" s="160"/>
      <c r="HE334" s="160"/>
      <c r="HF334" s="160"/>
      <c r="HG334" s="160"/>
      <c r="HH334" s="160"/>
      <c r="HI334" s="160"/>
      <c r="HJ334" s="160"/>
      <c r="HK334" s="160"/>
      <c r="HL334" s="160"/>
      <c r="HM334" s="160"/>
      <c r="HN334" s="160"/>
      <c r="HO334" s="160"/>
      <c r="HP334" s="160"/>
      <c r="HQ334" s="160"/>
      <c r="HR334" s="160"/>
      <c r="HS334" s="160"/>
      <c r="HT334" s="160"/>
      <c r="HU334" s="160"/>
      <c r="HV334" s="160"/>
      <c r="HW334" s="160"/>
      <c r="HX334" s="160"/>
      <c r="HY334" s="160"/>
      <c r="HZ334" s="160"/>
      <c r="IA334" s="160"/>
      <c r="IB334" s="160"/>
      <c r="IC334" s="160"/>
      <c r="ID334" s="160"/>
      <c r="IE334" s="160"/>
      <c r="IF334" s="160"/>
      <c r="IG334" s="160"/>
      <c r="IH334"/>
      <c r="II334"/>
      <c r="IJ334"/>
      <c r="IK334"/>
    </row>
    <row r="335" spans="1:245" s="157" customFormat="1" ht="13.5" customHeight="1">
      <c r="A335" s="171">
        <v>220</v>
      </c>
      <c r="B335" s="178" t="s">
        <v>313</v>
      </c>
      <c r="C335" s="169">
        <f>VLOOKUP(A335,'[8]一般公共预算'!$A$6:$C$369,3,FALSE)</f>
        <v>6285.85</v>
      </c>
      <c r="D335" s="169">
        <v>4661.63</v>
      </c>
      <c r="E335" s="169">
        <f t="shared" si="5"/>
        <v>134.84</v>
      </c>
      <c r="GH335" s="160"/>
      <c r="GI335" s="160"/>
      <c r="GJ335" s="160"/>
      <c r="GK335" s="160"/>
      <c r="GL335" s="160"/>
      <c r="GM335" s="160"/>
      <c r="GN335" s="160"/>
      <c r="GO335" s="160"/>
      <c r="GP335" s="160"/>
      <c r="GQ335" s="160"/>
      <c r="GR335" s="160"/>
      <c r="GS335" s="160"/>
      <c r="GT335" s="160"/>
      <c r="GU335" s="160"/>
      <c r="GV335" s="160"/>
      <c r="GW335" s="160"/>
      <c r="GX335" s="160"/>
      <c r="GY335" s="160"/>
      <c r="GZ335" s="160"/>
      <c r="HA335" s="160"/>
      <c r="HB335" s="160"/>
      <c r="HC335" s="160"/>
      <c r="HD335" s="160"/>
      <c r="HE335" s="160"/>
      <c r="HF335" s="160"/>
      <c r="HG335" s="160"/>
      <c r="HH335" s="160"/>
      <c r="HI335" s="160"/>
      <c r="HJ335" s="160"/>
      <c r="HK335" s="160"/>
      <c r="HL335" s="160"/>
      <c r="HM335" s="160"/>
      <c r="HN335" s="160"/>
      <c r="HO335" s="160"/>
      <c r="HP335" s="160"/>
      <c r="HQ335" s="160"/>
      <c r="HR335" s="160"/>
      <c r="HS335" s="160"/>
      <c r="HT335" s="160"/>
      <c r="HU335" s="160"/>
      <c r="HV335" s="160"/>
      <c r="HW335" s="160"/>
      <c r="HX335" s="160"/>
      <c r="HY335" s="160"/>
      <c r="HZ335" s="160"/>
      <c r="IA335" s="160"/>
      <c r="IB335" s="160"/>
      <c r="IC335" s="160"/>
      <c r="ID335" s="160"/>
      <c r="IE335" s="160"/>
      <c r="IF335" s="160"/>
      <c r="IG335" s="160"/>
      <c r="IH335"/>
      <c r="II335"/>
      <c r="IJ335"/>
      <c r="IK335"/>
    </row>
    <row r="336" spans="1:245" s="157" customFormat="1" ht="13.5" customHeight="1">
      <c r="A336" s="138">
        <v>22001</v>
      </c>
      <c r="B336" s="179" t="s">
        <v>314</v>
      </c>
      <c r="C336" s="174">
        <f>VLOOKUP(A336,'[8]一般公共预算'!$A$6:$C$369,3,FALSE)</f>
        <v>6285.85</v>
      </c>
      <c r="D336" s="174">
        <v>4661.63</v>
      </c>
      <c r="E336" s="174">
        <f t="shared" si="5"/>
        <v>134.84</v>
      </c>
      <c r="GH336" s="160"/>
      <c r="GI336" s="160"/>
      <c r="GJ336" s="160"/>
      <c r="GK336" s="160"/>
      <c r="GL336" s="160"/>
      <c r="GM336" s="160"/>
      <c r="GN336" s="160"/>
      <c r="GO336" s="160"/>
      <c r="GP336" s="160"/>
      <c r="GQ336" s="160"/>
      <c r="GR336" s="160"/>
      <c r="GS336" s="160"/>
      <c r="GT336" s="160"/>
      <c r="GU336" s="160"/>
      <c r="GV336" s="160"/>
      <c r="GW336" s="160"/>
      <c r="GX336" s="160"/>
      <c r="GY336" s="160"/>
      <c r="GZ336" s="160"/>
      <c r="HA336" s="160"/>
      <c r="HB336" s="160"/>
      <c r="HC336" s="160"/>
      <c r="HD336" s="160"/>
      <c r="HE336" s="160"/>
      <c r="HF336" s="160"/>
      <c r="HG336" s="160"/>
      <c r="HH336" s="160"/>
      <c r="HI336" s="160"/>
      <c r="HJ336" s="160"/>
      <c r="HK336" s="160"/>
      <c r="HL336" s="160"/>
      <c r="HM336" s="160"/>
      <c r="HN336" s="160"/>
      <c r="HO336" s="160"/>
      <c r="HP336" s="160"/>
      <c r="HQ336" s="160"/>
      <c r="HR336" s="160"/>
      <c r="HS336" s="160"/>
      <c r="HT336" s="160"/>
      <c r="HU336" s="160"/>
      <c r="HV336" s="160"/>
      <c r="HW336" s="160"/>
      <c r="HX336" s="160"/>
      <c r="HY336" s="160"/>
      <c r="HZ336" s="160"/>
      <c r="IA336" s="160"/>
      <c r="IB336" s="160"/>
      <c r="IC336" s="160"/>
      <c r="ID336" s="160"/>
      <c r="IE336" s="160"/>
      <c r="IF336" s="160"/>
      <c r="IG336" s="160"/>
      <c r="IH336"/>
      <c r="II336"/>
      <c r="IJ336"/>
      <c r="IK336"/>
    </row>
    <row r="337" spans="1:245" s="157" customFormat="1" ht="13.5" customHeight="1">
      <c r="A337" s="138">
        <v>2200101</v>
      </c>
      <c r="B337" s="179" t="s">
        <v>39</v>
      </c>
      <c r="C337" s="174">
        <f>VLOOKUP(A337,'[8]一般公共预算'!$A$6:$C$369,3,FALSE)</f>
        <v>2906.69</v>
      </c>
      <c r="D337" s="174">
        <v>2883.27</v>
      </c>
      <c r="E337" s="174">
        <f t="shared" si="5"/>
        <v>100.81</v>
      </c>
      <c r="GH337" s="160"/>
      <c r="GI337" s="160"/>
      <c r="GJ337" s="160"/>
      <c r="GK337" s="160"/>
      <c r="GL337" s="160"/>
      <c r="GM337" s="160"/>
      <c r="GN337" s="160"/>
      <c r="GO337" s="160"/>
      <c r="GP337" s="160"/>
      <c r="GQ337" s="160"/>
      <c r="GR337" s="160"/>
      <c r="GS337" s="160"/>
      <c r="GT337" s="160"/>
      <c r="GU337" s="160"/>
      <c r="GV337" s="160"/>
      <c r="GW337" s="160"/>
      <c r="GX337" s="160"/>
      <c r="GY337" s="160"/>
      <c r="GZ337" s="160"/>
      <c r="HA337" s="160"/>
      <c r="HB337" s="160"/>
      <c r="HC337" s="160"/>
      <c r="HD337" s="160"/>
      <c r="HE337" s="160"/>
      <c r="HF337" s="160"/>
      <c r="HG337" s="160"/>
      <c r="HH337" s="160"/>
      <c r="HI337" s="160"/>
      <c r="HJ337" s="160"/>
      <c r="HK337" s="160"/>
      <c r="HL337" s="160"/>
      <c r="HM337" s="160"/>
      <c r="HN337" s="160"/>
      <c r="HO337" s="160"/>
      <c r="HP337" s="160"/>
      <c r="HQ337" s="160"/>
      <c r="HR337" s="160"/>
      <c r="HS337" s="160"/>
      <c r="HT337" s="160"/>
      <c r="HU337" s="160"/>
      <c r="HV337" s="160"/>
      <c r="HW337" s="160"/>
      <c r="HX337" s="160"/>
      <c r="HY337" s="160"/>
      <c r="HZ337" s="160"/>
      <c r="IA337" s="160"/>
      <c r="IB337" s="160"/>
      <c r="IC337" s="160"/>
      <c r="ID337" s="160"/>
      <c r="IE337" s="160"/>
      <c r="IF337" s="160"/>
      <c r="IG337" s="160"/>
      <c r="IH337"/>
      <c r="II337"/>
      <c r="IJ337"/>
      <c r="IK337"/>
    </row>
    <row r="338" spans="1:245" s="157" customFormat="1" ht="13.5" customHeight="1">
      <c r="A338" s="138">
        <v>2200102</v>
      </c>
      <c r="B338" s="179" t="s">
        <v>40</v>
      </c>
      <c r="C338" s="174">
        <f>VLOOKUP(A338,'[8]一般公共预算'!$A$6:$C$369,3,FALSE)</f>
        <v>1696.53</v>
      </c>
      <c r="D338" s="174">
        <v>446.99</v>
      </c>
      <c r="E338" s="174">
        <f t="shared" si="5"/>
        <v>379.55</v>
      </c>
      <c r="GH338" s="160"/>
      <c r="GI338" s="160"/>
      <c r="GJ338" s="160"/>
      <c r="GK338" s="160"/>
      <c r="GL338" s="160"/>
      <c r="GM338" s="160"/>
      <c r="GN338" s="160"/>
      <c r="GO338" s="160"/>
      <c r="GP338" s="160"/>
      <c r="GQ338" s="160"/>
      <c r="GR338" s="160"/>
      <c r="GS338" s="160"/>
      <c r="GT338" s="160"/>
      <c r="GU338" s="160"/>
      <c r="GV338" s="160"/>
      <c r="GW338" s="160"/>
      <c r="GX338" s="160"/>
      <c r="GY338" s="160"/>
      <c r="GZ338" s="160"/>
      <c r="HA338" s="160"/>
      <c r="HB338" s="160"/>
      <c r="HC338" s="160"/>
      <c r="HD338" s="160"/>
      <c r="HE338" s="160"/>
      <c r="HF338" s="160"/>
      <c r="HG338" s="160"/>
      <c r="HH338" s="160"/>
      <c r="HI338" s="160"/>
      <c r="HJ338" s="160"/>
      <c r="HK338" s="160"/>
      <c r="HL338" s="160"/>
      <c r="HM338" s="160"/>
      <c r="HN338" s="160"/>
      <c r="HO338" s="160"/>
      <c r="HP338" s="160"/>
      <c r="HQ338" s="160"/>
      <c r="HR338" s="160"/>
      <c r="HS338" s="160"/>
      <c r="HT338" s="160"/>
      <c r="HU338" s="160"/>
      <c r="HV338" s="160"/>
      <c r="HW338" s="160"/>
      <c r="HX338" s="160"/>
      <c r="HY338" s="160"/>
      <c r="HZ338" s="160"/>
      <c r="IA338" s="160"/>
      <c r="IB338" s="160"/>
      <c r="IC338" s="160"/>
      <c r="ID338" s="160"/>
      <c r="IE338" s="160"/>
      <c r="IF338" s="160"/>
      <c r="IG338" s="160"/>
      <c r="IH338"/>
      <c r="II338"/>
      <c r="IJ338"/>
      <c r="IK338"/>
    </row>
    <row r="339" spans="1:245" s="157" customFormat="1" ht="13.5" customHeight="1">
      <c r="A339" s="138">
        <v>2200104</v>
      </c>
      <c r="B339" s="179" t="s">
        <v>315</v>
      </c>
      <c r="C339" s="174">
        <f>VLOOKUP(A339,'[8]一般公共预算'!$A$6:$C$369,3,FALSE)</f>
        <v>500</v>
      </c>
      <c r="D339" s="174">
        <v>177.65</v>
      </c>
      <c r="E339" s="174">
        <f t="shared" si="5"/>
        <v>281.45</v>
      </c>
      <c r="GH339" s="160"/>
      <c r="GI339" s="160"/>
      <c r="GJ339" s="160"/>
      <c r="GK339" s="160"/>
      <c r="GL339" s="160"/>
      <c r="GM339" s="160"/>
      <c r="GN339" s="160"/>
      <c r="GO339" s="160"/>
      <c r="GP339" s="160"/>
      <c r="GQ339" s="160"/>
      <c r="GR339" s="160"/>
      <c r="GS339" s="160"/>
      <c r="GT339" s="160"/>
      <c r="GU339" s="160"/>
      <c r="GV339" s="160"/>
      <c r="GW339" s="160"/>
      <c r="GX339" s="160"/>
      <c r="GY339" s="160"/>
      <c r="GZ339" s="160"/>
      <c r="HA339" s="160"/>
      <c r="HB339" s="160"/>
      <c r="HC339" s="160"/>
      <c r="HD339" s="160"/>
      <c r="HE339" s="160"/>
      <c r="HF339" s="160"/>
      <c r="HG339" s="160"/>
      <c r="HH339" s="160"/>
      <c r="HI339" s="160"/>
      <c r="HJ339" s="160"/>
      <c r="HK339" s="160"/>
      <c r="HL339" s="160"/>
      <c r="HM339" s="160"/>
      <c r="HN339" s="160"/>
      <c r="HO339" s="160"/>
      <c r="HP339" s="160"/>
      <c r="HQ339" s="160"/>
      <c r="HR339" s="160"/>
      <c r="HS339" s="160"/>
      <c r="HT339" s="160"/>
      <c r="HU339" s="160"/>
      <c r="HV339" s="160"/>
      <c r="HW339" s="160"/>
      <c r="HX339" s="160"/>
      <c r="HY339" s="160"/>
      <c r="HZ339" s="160"/>
      <c r="IA339" s="160"/>
      <c r="IB339" s="160"/>
      <c r="IC339" s="160"/>
      <c r="ID339" s="160"/>
      <c r="IE339" s="160"/>
      <c r="IF339" s="160"/>
      <c r="IG339" s="160"/>
      <c r="IH339"/>
      <c r="II339"/>
      <c r="IJ339"/>
      <c r="IK339"/>
    </row>
    <row r="340" spans="1:245" s="157" customFormat="1" ht="13.5" customHeight="1">
      <c r="A340" s="138">
        <v>2200109</v>
      </c>
      <c r="B340" s="173" t="s">
        <v>316</v>
      </c>
      <c r="C340" s="174">
        <f>VLOOKUP(A340,'[8]一般公共预算'!$A$6:$C$369,3,FALSE)</f>
        <v>47</v>
      </c>
      <c r="D340" s="174">
        <v>75.1</v>
      </c>
      <c r="E340" s="174">
        <f t="shared" si="5"/>
        <v>62.58</v>
      </c>
      <c r="GH340" s="160"/>
      <c r="GI340" s="160"/>
      <c r="GJ340" s="160"/>
      <c r="GK340" s="160"/>
      <c r="GL340" s="160"/>
      <c r="GM340" s="160"/>
      <c r="GN340" s="160"/>
      <c r="GO340" s="160"/>
      <c r="GP340" s="160"/>
      <c r="GQ340" s="160"/>
      <c r="GR340" s="160"/>
      <c r="GS340" s="160"/>
      <c r="GT340" s="160"/>
      <c r="GU340" s="160"/>
      <c r="GV340" s="160"/>
      <c r="GW340" s="160"/>
      <c r="GX340" s="160"/>
      <c r="GY340" s="160"/>
      <c r="GZ340" s="160"/>
      <c r="HA340" s="160"/>
      <c r="HB340" s="160"/>
      <c r="HC340" s="160"/>
      <c r="HD340" s="160"/>
      <c r="HE340" s="160"/>
      <c r="HF340" s="160"/>
      <c r="HG340" s="160"/>
      <c r="HH340" s="160"/>
      <c r="HI340" s="160"/>
      <c r="HJ340" s="160"/>
      <c r="HK340" s="160"/>
      <c r="HL340" s="160"/>
      <c r="HM340" s="160"/>
      <c r="HN340" s="160"/>
      <c r="HO340" s="160"/>
      <c r="HP340" s="160"/>
      <c r="HQ340" s="160"/>
      <c r="HR340" s="160"/>
      <c r="HS340" s="160"/>
      <c r="HT340" s="160"/>
      <c r="HU340" s="160"/>
      <c r="HV340" s="160"/>
      <c r="HW340" s="160"/>
      <c r="HX340" s="160"/>
      <c r="HY340" s="160"/>
      <c r="HZ340" s="160"/>
      <c r="IA340" s="160"/>
      <c r="IB340" s="160"/>
      <c r="IC340" s="160"/>
      <c r="ID340" s="160"/>
      <c r="IE340" s="160"/>
      <c r="IF340" s="160"/>
      <c r="IG340" s="160"/>
      <c r="IH340"/>
      <c r="II340"/>
      <c r="IJ340"/>
      <c r="IK340"/>
    </row>
    <row r="341" spans="1:245" s="157" customFormat="1" ht="13.5" customHeight="1">
      <c r="A341" s="138">
        <v>2200150</v>
      </c>
      <c r="B341" s="179" t="s">
        <v>46</v>
      </c>
      <c r="C341" s="174">
        <f>VLOOKUP(A341,'[8]一般公共预算'!$A$6:$C$369,3,FALSE)</f>
        <v>1135.63</v>
      </c>
      <c r="D341" s="174">
        <v>1078.62</v>
      </c>
      <c r="E341" s="174">
        <f t="shared" si="5"/>
        <v>105.29</v>
      </c>
      <c r="GH341" s="160"/>
      <c r="GI341" s="160"/>
      <c r="GJ341" s="160"/>
      <c r="GK341" s="160"/>
      <c r="GL341" s="160"/>
      <c r="GM341" s="160"/>
      <c r="GN341" s="160"/>
      <c r="GO341" s="160"/>
      <c r="GP341" s="160"/>
      <c r="GQ341" s="160"/>
      <c r="GR341" s="160"/>
      <c r="GS341" s="160"/>
      <c r="GT341" s="160"/>
      <c r="GU341" s="160"/>
      <c r="GV341" s="160"/>
      <c r="GW341" s="160"/>
      <c r="GX341" s="160"/>
      <c r="GY341" s="160"/>
      <c r="GZ341" s="160"/>
      <c r="HA341" s="160"/>
      <c r="HB341" s="160"/>
      <c r="HC341" s="160"/>
      <c r="HD341" s="160"/>
      <c r="HE341" s="160"/>
      <c r="HF341" s="160"/>
      <c r="HG341" s="160"/>
      <c r="HH341" s="160"/>
      <c r="HI341" s="160"/>
      <c r="HJ341" s="160"/>
      <c r="HK341" s="160"/>
      <c r="HL341" s="160"/>
      <c r="HM341" s="160"/>
      <c r="HN341" s="160"/>
      <c r="HO341" s="160"/>
      <c r="HP341" s="160"/>
      <c r="HQ341" s="160"/>
      <c r="HR341" s="160"/>
      <c r="HS341" s="160"/>
      <c r="HT341" s="160"/>
      <c r="HU341" s="160"/>
      <c r="HV341" s="160"/>
      <c r="HW341" s="160"/>
      <c r="HX341" s="160"/>
      <c r="HY341" s="160"/>
      <c r="HZ341" s="160"/>
      <c r="IA341" s="160"/>
      <c r="IB341" s="160"/>
      <c r="IC341" s="160"/>
      <c r="ID341" s="160"/>
      <c r="IE341" s="160"/>
      <c r="IF341" s="160"/>
      <c r="IG341" s="160"/>
      <c r="IH341"/>
      <c r="II341"/>
      <c r="IJ341"/>
      <c r="IK341"/>
    </row>
    <row r="342" spans="1:245" s="157" customFormat="1" ht="13.5" customHeight="1">
      <c r="A342" s="171">
        <v>224</v>
      </c>
      <c r="B342" s="178" t="s">
        <v>317</v>
      </c>
      <c r="C342" s="169">
        <f>VLOOKUP(A342,'[8]一般公共预算'!$A$6:$C$369,3,FALSE)</f>
        <v>4736.84</v>
      </c>
      <c r="D342" s="169">
        <v>4217.36</v>
      </c>
      <c r="E342" s="169">
        <f t="shared" si="5"/>
        <v>112.32</v>
      </c>
      <c r="GH342" s="160"/>
      <c r="GI342" s="160"/>
      <c r="GJ342" s="160"/>
      <c r="GK342" s="160"/>
      <c r="GL342" s="160"/>
      <c r="GM342" s="160"/>
      <c r="GN342" s="160"/>
      <c r="GO342" s="160"/>
      <c r="GP342" s="160"/>
      <c r="GQ342" s="160"/>
      <c r="GR342" s="160"/>
      <c r="GS342" s="160"/>
      <c r="GT342" s="160"/>
      <c r="GU342" s="160"/>
      <c r="GV342" s="160"/>
      <c r="GW342" s="160"/>
      <c r="GX342" s="160"/>
      <c r="GY342" s="160"/>
      <c r="GZ342" s="160"/>
      <c r="HA342" s="160"/>
      <c r="HB342" s="160"/>
      <c r="HC342" s="160"/>
      <c r="HD342" s="160"/>
      <c r="HE342" s="160"/>
      <c r="HF342" s="160"/>
      <c r="HG342" s="160"/>
      <c r="HH342" s="160"/>
      <c r="HI342" s="160"/>
      <c r="HJ342" s="160"/>
      <c r="HK342" s="160"/>
      <c r="HL342" s="160"/>
      <c r="HM342" s="160"/>
      <c r="HN342" s="160"/>
      <c r="HO342" s="160"/>
      <c r="HP342" s="160"/>
      <c r="HQ342" s="160"/>
      <c r="HR342" s="160"/>
      <c r="HS342" s="160"/>
      <c r="HT342" s="160"/>
      <c r="HU342" s="160"/>
      <c r="HV342" s="160"/>
      <c r="HW342" s="160"/>
      <c r="HX342" s="160"/>
      <c r="HY342" s="160"/>
      <c r="HZ342" s="160"/>
      <c r="IA342" s="160"/>
      <c r="IB342" s="160"/>
      <c r="IC342" s="160"/>
      <c r="ID342" s="160"/>
      <c r="IE342" s="160"/>
      <c r="IF342" s="160"/>
      <c r="IG342" s="160"/>
      <c r="IH342"/>
      <c r="II342"/>
      <c r="IJ342"/>
      <c r="IK342"/>
    </row>
    <row r="343" spans="1:245" s="157" customFormat="1" ht="12.75" customHeight="1">
      <c r="A343" s="138">
        <v>22401</v>
      </c>
      <c r="B343" s="179" t="s">
        <v>318</v>
      </c>
      <c r="C343" s="174">
        <f>VLOOKUP(A343,'[8]一般公共预算'!$A$6:$C$369,3,FALSE)</f>
        <v>3021.84</v>
      </c>
      <c r="D343" s="174">
        <v>2466.56</v>
      </c>
      <c r="E343" s="174">
        <f t="shared" si="5"/>
        <v>122.51</v>
      </c>
      <c r="GH343" s="160"/>
      <c r="GI343" s="160"/>
      <c r="GJ343" s="160"/>
      <c r="GK343" s="160"/>
      <c r="GL343" s="160"/>
      <c r="GM343" s="160"/>
      <c r="GN343" s="160"/>
      <c r="GO343" s="160"/>
      <c r="GP343" s="160"/>
      <c r="GQ343" s="160"/>
      <c r="GR343" s="160"/>
      <c r="GS343" s="160"/>
      <c r="GT343" s="160"/>
      <c r="GU343" s="160"/>
      <c r="GV343" s="160"/>
      <c r="GW343" s="160"/>
      <c r="GX343" s="160"/>
      <c r="GY343" s="160"/>
      <c r="GZ343" s="160"/>
      <c r="HA343" s="160"/>
      <c r="HB343" s="160"/>
      <c r="HC343" s="160"/>
      <c r="HD343" s="160"/>
      <c r="HE343" s="160"/>
      <c r="HF343" s="160"/>
      <c r="HG343" s="160"/>
      <c r="HH343" s="160"/>
      <c r="HI343" s="160"/>
      <c r="HJ343" s="160"/>
      <c r="HK343" s="160"/>
      <c r="HL343" s="160"/>
      <c r="HM343" s="160"/>
      <c r="HN343" s="160"/>
      <c r="HO343" s="160"/>
      <c r="HP343" s="160"/>
      <c r="HQ343" s="160"/>
      <c r="HR343" s="160"/>
      <c r="HS343" s="160"/>
      <c r="HT343" s="160"/>
      <c r="HU343" s="160"/>
      <c r="HV343" s="160"/>
      <c r="HW343" s="160"/>
      <c r="HX343" s="160"/>
      <c r="HY343" s="160"/>
      <c r="HZ343" s="160"/>
      <c r="IA343" s="160"/>
      <c r="IB343" s="160"/>
      <c r="IC343" s="160"/>
      <c r="ID343" s="160"/>
      <c r="IE343" s="160"/>
      <c r="IF343" s="160"/>
      <c r="IG343" s="160"/>
      <c r="IH343"/>
      <c r="II343"/>
      <c r="IJ343"/>
      <c r="IK343"/>
    </row>
    <row r="344" spans="1:245" s="157" customFormat="1" ht="15.75" customHeight="1">
      <c r="A344" s="138">
        <v>2240101</v>
      </c>
      <c r="B344" s="179" t="s">
        <v>39</v>
      </c>
      <c r="C344" s="174">
        <f>VLOOKUP(A344,'[8]一般公共预算'!$A$6:$C$369,3,FALSE)</f>
        <v>1318.99</v>
      </c>
      <c r="D344" s="174">
        <v>1258.12</v>
      </c>
      <c r="E344" s="174">
        <f t="shared" si="5"/>
        <v>104.84</v>
      </c>
      <c r="GH344" s="160"/>
      <c r="GI344" s="160"/>
      <c r="GJ344" s="160"/>
      <c r="GK344" s="160"/>
      <c r="GL344" s="160"/>
      <c r="GM344" s="160"/>
      <c r="GN344" s="160"/>
      <c r="GO344" s="160"/>
      <c r="GP344" s="160"/>
      <c r="GQ344" s="160"/>
      <c r="GR344" s="160"/>
      <c r="GS344" s="160"/>
      <c r="GT344" s="160"/>
      <c r="GU344" s="160"/>
      <c r="GV344" s="160"/>
      <c r="GW344" s="160"/>
      <c r="GX344" s="160"/>
      <c r="GY344" s="160"/>
      <c r="GZ344" s="160"/>
      <c r="HA344" s="160"/>
      <c r="HB344" s="160"/>
      <c r="HC344" s="160"/>
      <c r="HD344" s="160"/>
      <c r="HE344" s="160"/>
      <c r="HF344" s="160"/>
      <c r="HG344" s="160"/>
      <c r="HH344" s="160"/>
      <c r="HI344" s="160"/>
      <c r="HJ344" s="160"/>
      <c r="HK344" s="160"/>
      <c r="HL344" s="160"/>
      <c r="HM344" s="160"/>
      <c r="HN344" s="160"/>
      <c r="HO344" s="160"/>
      <c r="HP344" s="160"/>
      <c r="HQ344" s="160"/>
      <c r="HR344" s="160"/>
      <c r="HS344" s="160"/>
      <c r="HT344" s="160"/>
      <c r="HU344" s="160"/>
      <c r="HV344" s="160"/>
      <c r="HW344" s="160"/>
      <c r="HX344" s="160"/>
      <c r="HY344" s="160"/>
      <c r="HZ344" s="160"/>
      <c r="IA344" s="160"/>
      <c r="IB344" s="160"/>
      <c r="IC344" s="160"/>
      <c r="ID344" s="160"/>
      <c r="IE344" s="160"/>
      <c r="IF344" s="160"/>
      <c r="IG344" s="160"/>
      <c r="IH344"/>
      <c r="II344"/>
      <c r="IJ344"/>
      <c r="IK344"/>
    </row>
    <row r="345" spans="1:5" ht="15.75" customHeight="1">
      <c r="A345" s="138">
        <v>2240106</v>
      </c>
      <c r="B345" s="179" t="s">
        <v>319</v>
      </c>
      <c r="C345" s="174">
        <f>VLOOKUP(A345,'[8]一般公共预算'!$A$6:$C$369,3,FALSE)</f>
        <v>1611.1</v>
      </c>
      <c r="D345" s="174">
        <v>1147.55</v>
      </c>
      <c r="E345" s="174">
        <f t="shared" si="5"/>
        <v>140.39</v>
      </c>
    </row>
    <row r="346" spans="1:5" ht="15.75" customHeight="1">
      <c r="A346" s="138">
        <v>2240150</v>
      </c>
      <c r="B346" s="179" t="s">
        <v>46</v>
      </c>
      <c r="C346" s="174">
        <f>VLOOKUP(A346,'[8]一般公共预算'!$A$6:$C$369,3,FALSE)</f>
        <v>91.75</v>
      </c>
      <c r="D346" s="174">
        <v>60.89</v>
      </c>
      <c r="E346" s="174">
        <f t="shared" si="5"/>
        <v>150.68</v>
      </c>
    </row>
    <row r="347" spans="1:5" ht="15.75" customHeight="1">
      <c r="A347" s="138">
        <v>22402</v>
      </c>
      <c r="B347" s="173" t="s">
        <v>841</v>
      </c>
      <c r="C347" s="174">
        <f>VLOOKUP(A347,'[8]一般公共预算'!$A$6:$C$369,3,FALSE)</f>
        <v>1665</v>
      </c>
      <c r="D347" s="174">
        <v>1665</v>
      </c>
      <c r="E347" s="174">
        <f t="shared" si="5"/>
        <v>100</v>
      </c>
    </row>
    <row r="348" spans="1:5" ht="15.75" customHeight="1">
      <c r="A348" s="138">
        <v>2240299</v>
      </c>
      <c r="B348" s="173" t="s">
        <v>843</v>
      </c>
      <c r="C348" s="174">
        <f>VLOOKUP(A348,'[8]一般公共预算'!$A$6:$C$369,3,FALSE)</f>
        <v>1665</v>
      </c>
      <c r="D348" s="174">
        <v>1665</v>
      </c>
      <c r="E348" s="174">
        <f t="shared" si="5"/>
        <v>100</v>
      </c>
    </row>
    <row r="349" spans="1:5" ht="15.75" customHeight="1">
      <c r="A349" s="138">
        <v>22406</v>
      </c>
      <c r="B349" s="179" t="s">
        <v>323</v>
      </c>
      <c r="C349" s="174">
        <f>VLOOKUP(A349,'[8]一般公共预算'!$A$6:$C$369,3,FALSE)</f>
        <v>50</v>
      </c>
      <c r="D349" s="174">
        <v>85.8</v>
      </c>
      <c r="E349" s="174">
        <f t="shared" si="5"/>
        <v>58.28</v>
      </c>
    </row>
    <row r="350" spans="1:5" ht="15.75" customHeight="1">
      <c r="A350" s="138">
        <v>2240601</v>
      </c>
      <c r="B350" s="179" t="s">
        <v>324</v>
      </c>
      <c r="C350" s="174">
        <f>VLOOKUP(A350,'[8]一般公共预算'!$A$6:$C$369,3,FALSE)</f>
        <v>50</v>
      </c>
      <c r="D350" s="174">
        <v>85.8</v>
      </c>
      <c r="E350" s="174">
        <f t="shared" si="5"/>
        <v>58.28</v>
      </c>
    </row>
    <row r="351" spans="1:5" ht="15.75" customHeight="1">
      <c r="A351" s="171">
        <v>232</v>
      </c>
      <c r="B351" s="178" t="s">
        <v>329</v>
      </c>
      <c r="C351" s="169">
        <f>VLOOKUP(A351,'[8]一般公共预算'!$A$6:$C$369,3,FALSE)</f>
        <v>11000</v>
      </c>
      <c r="D351" s="169">
        <v>7313</v>
      </c>
      <c r="E351" s="169">
        <f t="shared" si="5"/>
        <v>150.42</v>
      </c>
    </row>
    <row r="352" spans="1:5" ht="15.75" customHeight="1">
      <c r="A352" s="138">
        <v>23203</v>
      </c>
      <c r="B352" s="179" t="s">
        <v>330</v>
      </c>
      <c r="C352" s="174">
        <f>VLOOKUP(A352,'[8]一般公共预算'!$A$6:$C$369,3,FALSE)</f>
        <v>11000</v>
      </c>
      <c r="D352" s="174">
        <v>7313</v>
      </c>
      <c r="E352" s="174">
        <f t="shared" si="5"/>
        <v>150.42</v>
      </c>
    </row>
    <row r="353" spans="1:5" ht="15.75" customHeight="1">
      <c r="A353" s="138">
        <v>2320301</v>
      </c>
      <c r="B353" s="179" t="s">
        <v>331</v>
      </c>
      <c r="C353" s="174">
        <f>VLOOKUP(A353,'[8]一般公共预算'!$A$6:$C$369,3,FALSE)</f>
        <v>11000</v>
      </c>
      <c r="D353" s="174">
        <v>7313</v>
      </c>
      <c r="E353" s="174">
        <f t="shared" si="5"/>
        <v>150.42</v>
      </c>
    </row>
    <row r="354" spans="1:5" ht="15.75" customHeight="1">
      <c r="A354" s="171">
        <v>233</v>
      </c>
      <c r="B354" s="178" t="s">
        <v>332</v>
      </c>
      <c r="C354" s="169">
        <f>VLOOKUP(A354,'[8]一般公共预算'!$A$6:$C$369,3,FALSE)</f>
        <v>200</v>
      </c>
      <c r="D354" s="169">
        <v>129.01</v>
      </c>
      <c r="E354" s="169">
        <f t="shared" si="5"/>
        <v>155.03</v>
      </c>
    </row>
    <row r="355" spans="1:5" ht="15.75" customHeight="1">
      <c r="A355" s="138">
        <v>23303</v>
      </c>
      <c r="B355" s="179" t="s">
        <v>333</v>
      </c>
      <c r="C355" s="174">
        <f>VLOOKUP(A355,'[8]一般公共预算'!$A$6:$C$369,3,FALSE)</f>
        <v>200</v>
      </c>
      <c r="D355" s="174">
        <v>129.01</v>
      </c>
      <c r="E355" s="174">
        <f t="shared" si="5"/>
        <v>155.03</v>
      </c>
    </row>
    <row r="356" spans="1:5" ht="15.75" customHeight="1">
      <c r="A356" s="138"/>
      <c r="B356" s="125" t="s">
        <v>334</v>
      </c>
      <c r="C356" s="169"/>
      <c r="D356" s="169">
        <v>150000</v>
      </c>
      <c r="E356" s="174">
        <f t="shared" si="5"/>
        <v>0</v>
      </c>
    </row>
    <row r="357" spans="1:5" ht="15" customHeight="1">
      <c r="A357" s="171">
        <v>205</v>
      </c>
      <c r="B357" s="172" t="s">
        <v>100</v>
      </c>
      <c r="C357" s="169"/>
      <c r="D357" s="169">
        <v>150000</v>
      </c>
      <c r="E357" s="169">
        <f t="shared" si="5"/>
        <v>0</v>
      </c>
    </row>
    <row r="358" spans="1:5" ht="15" customHeight="1">
      <c r="A358" s="138">
        <v>20502</v>
      </c>
      <c r="B358" s="173" t="s">
        <v>102</v>
      </c>
      <c r="C358" s="174"/>
      <c r="D358" s="174">
        <v>150000</v>
      </c>
      <c r="E358" s="174">
        <f t="shared" si="5"/>
        <v>0</v>
      </c>
    </row>
    <row r="359" spans="1:5" ht="15" customHeight="1">
      <c r="A359" s="138">
        <v>2050205</v>
      </c>
      <c r="B359" s="173" t="s">
        <v>335</v>
      </c>
      <c r="C359" s="174"/>
      <c r="D359" s="174">
        <v>150000</v>
      </c>
      <c r="E359" s="174">
        <f t="shared" si="5"/>
        <v>0</v>
      </c>
    </row>
    <row r="360" spans="1:5" ht="15" customHeight="1">
      <c r="A360" s="180" t="s">
        <v>338</v>
      </c>
      <c r="B360" s="181"/>
      <c r="C360" s="169">
        <f>'[3]收支平衡表'!$AQ$9+'[3]收支平衡表'!$AQ$10</f>
        <v>240092.76</v>
      </c>
      <c r="D360" s="169">
        <f>'21区本级 '!E381</f>
        <v>220006.99</v>
      </c>
      <c r="E360" s="174">
        <f t="shared" si="5"/>
        <v>109.13</v>
      </c>
    </row>
    <row r="361" spans="1:5" ht="18.75" customHeight="1">
      <c r="A361" s="139"/>
      <c r="B361" s="182"/>
      <c r="C361" s="182"/>
      <c r="D361" s="182"/>
      <c r="E361" s="182"/>
    </row>
  </sheetData>
  <sheetProtection/>
  <mergeCells count="7">
    <mergeCell ref="A1:E1"/>
    <mergeCell ref="A2:B2"/>
    <mergeCell ref="C3:E3"/>
    <mergeCell ref="A360:B360"/>
    <mergeCell ref="A361:E361"/>
    <mergeCell ref="A3:A4"/>
    <mergeCell ref="B3:B4"/>
  </mergeCells>
  <printOptions/>
  <pageMargins left="0.7513888888888889" right="0.7513888888888889" top="1" bottom="1" header="0.5" footer="0.5"/>
  <pageSetup fitToHeight="0" fitToWidth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01"/>
  <sheetViews>
    <sheetView showZeros="0" workbookViewId="0" topLeftCell="A1">
      <selection activeCell="E5" sqref="E5"/>
    </sheetView>
  </sheetViews>
  <sheetFormatPr defaultColWidth="9.00390625" defaultRowHeight="18.75" customHeight="1"/>
  <cols>
    <col min="1" max="1" width="9.25390625" style="161" customWidth="1"/>
    <col min="2" max="2" width="35.625" style="108" customWidth="1"/>
    <col min="3" max="7" width="13.50390625" style="184" customWidth="1"/>
    <col min="8" max="8" width="12.00390625" style="185" customWidth="1"/>
    <col min="9" max="198" width="9.00390625" style="157" customWidth="1"/>
    <col min="199" max="16384" width="9.00390625" style="160" customWidth="1"/>
  </cols>
  <sheetData>
    <row r="1" spans="1:8" ht="18.75" customHeight="1">
      <c r="A1" s="111" t="s">
        <v>27</v>
      </c>
      <c r="B1" s="111"/>
      <c r="C1" s="111"/>
      <c r="D1" s="111"/>
      <c r="E1" s="111"/>
      <c r="F1" s="111"/>
      <c r="G1" s="111"/>
      <c r="H1" s="111"/>
    </row>
    <row r="2" spans="1:8" ht="18.75" customHeight="1">
      <c r="A2" s="111"/>
      <c r="B2" s="111"/>
      <c r="C2" s="111"/>
      <c r="D2" s="111"/>
      <c r="E2" s="111"/>
      <c r="F2" s="111"/>
      <c r="G2" s="111"/>
      <c r="H2" s="111"/>
    </row>
    <row r="3" spans="1:8" ht="18.75" customHeight="1">
      <c r="A3" s="113"/>
      <c r="B3" s="113"/>
      <c r="C3" s="186"/>
      <c r="D3" s="186"/>
      <c r="E3" s="186"/>
      <c r="F3" s="186"/>
      <c r="G3" s="186"/>
      <c r="H3" s="187" t="s">
        <v>1</v>
      </c>
    </row>
    <row r="4" spans="1:8" ht="15" customHeight="1">
      <c r="A4" s="25" t="s">
        <v>28</v>
      </c>
      <c r="B4" s="188" t="s">
        <v>29</v>
      </c>
      <c r="C4" s="188" t="s">
        <v>30</v>
      </c>
      <c r="D4" s="188"/>
      <c r="E4" s="188"/>
      <c r="F4" s="188"/>
      <c r="G4" s="188"/>
      <c r="H4" s="188"/>
    </row>
    <row r="5" spans="1:8" ht="12.75">
      <c r="A5" s="25"/>
      <c r="B5" s="188"/>
      <c r="C5" s="25" t="s">
        <v>31</v>
      </c>
      <c r="D5" s="25" t="s">
        <v>32</v>
      </c>
      <c r="E5" s="24" t="s">
        <v>4</v>
      </c>
      <c r="F5" s="210" t="s">
        <v>33</v>
      </c>
      <c r="G5" s="25" t="s">
        <v>6</v>
      </c>
      <c r="H5" s="189" t="s">
        <v>34</v>
      </c>
    </row>
    <row r="6" spans="1:8" ht="13.5" customHeight="1">
      <c r="A6" s="121"/>
      <c r="B6" s="117" t="s">
        <v>35</v>
      </c>
      <c r="C6" s="169">
        <f>C7+C395+C383</f>
        <v>1102610.88</v>
      </c>
      <c r="D6" s="169">
        <f>D7+D395+D383</f>
        <v>1252610.88</v>
      </c>
      <c r="E6" s="169">
        <f>E7+E395+E383</f>
        <v>1269801.35</v>
      </c>
      <c r="F6" s="169">
        <f aca="true" t="shared" si="0" ref="F6:F62">IF(D6=0,"",E6/D6*100)</f>
        <v>101.37</v>
      </c>
      <c r="G6" s="169">
        <f>G7+G395+G383</f>
        <v>1095491.65</v>
      </c>
      <c r="H6" s="124">
        <f aca="true" t="shared" si="1" ref="H6:H69">IF(G6=0,"",E6/G6*100)</f>
        <v>115.91</v>
      </c>
    </row>
    <row r="7" spans="1:8" s="158" customFormat="1" ht="13.5" customHeight="1">
      <c r="A7" s="190"/>
      <c r="B7" s="125" t="s">
        <v>36</v>
      </c>
      <c r="C7" s="169">
        <v>940658.24</v>
      </c>
      <c r="D7" s="169">
        <f>940658.24</f>
        <v>940658.24</v>
      </c>
      <c r="E7" s="169">
        <v>898406.36</v>
      </c>
      <c r="F7" s="169">
        <f t="shared" si="0"/>
        <v>95.51</v>
      </c>
      <c r="G7" s="222">
        <v>834247.24</v>
      </c>
      <c r="H7" s="169">
        <f t="shared" si="1"/>
        <v>107.69</v>
      </c>
    </row>
    <row r="8" spans="1:8" s="158" customFormat="1" ht="13.5" customHeight="1">
      <c r="A8" s="171">
        <v>201</v>
      </c>
      <c r="B8" s="172" t="s">
        <v>37</v>
      </c>
      <c r="C8" s="169">
        <f>87756.9+42+200</f>
        <v>87998.9</v>
      </c>
      <c r="D8" s="169">
        <v>87718.75</v>
      </c>
      <c r="E8" s="169">
        <v>81442.11</v>
      </c>
      <c r="F8" s="169">
        <f t="shared" si="0"/>
        <v>92.84</v>
      </c>
      <c r="G8" s="222">
        <v>78390.19</v>
      </c>
      <c r="H8" s="124">
        <f t="shared" si="1"/>
        <v>103.89</v>
      </c>
    </row>
    <row r="9" spans="1:8" ht="13.5" customHeight="1">
      <c r="A9" s="138">
        <v>20101</v>
      </c>
      <c r="B9" s="173" t="s">
        <v>38</v>
      </c>
      <c r="C9" s="174">
        <v>2214.42</v>
      </c>
      <c r="D9" s="174">
        <v>2214.42</v>
      </c>
      <c r="E9" s="174">
        <v>2023.37</v>
      </c>
      <c r="F9" s="174">
        <f t="shared" si="0"/>
        <v>91.37</v>
      </c>
      <c r="G9" s="223">
        <v>1741.05</v>
      </c>
      <c r="H9" s="192">
        <f t="shared" si="1"/>
        <v>116.22</v>
      </c>
    </row>
    <row r="10" spans="1:8" ht="13.5" customHeight="1">
      <c r="A10" s="138">
        <v>2010101</v>
      </c>
      <c r="B10" s="173" t="s">
        <v>39</v>
      </c>
      <c r="C10" s="174">
        <v>1234.92</v>
      </c>
      <c r="D10" s="174">
        <v>1234.92</v>
      </c>
      <c r="E10" s="174">
        <v>1209.93</v>
      </c>
      <c r="F10" s="174">
        <f t="shared" si="0"/>
        <v>97.98</v>
      </c>
      <c r="G10" s="223">
        <v>1127.51</v>
      </c>
      <c r="H10" s="192">
        <f t="shared" si="1"/>
        <v>107.31</v>
      </c>
    </row>
    <row r="11" spans="1:8" ht="13.5" customHeight="1">
      <c r="A11" s="138">
        <v>2010102</v>
      </c>
      <c r="B11" s="173" t="s">
        <v>40</v>
      </c>
      <c r="C11" s="174">
        <v>559</v>
      </c>
      <c r="D11" s="174">
        <v>559</v>
      </c>
      <c r="E11" s="174">
        <v>405.91</v>
      </c>
      <c r="F11" s="174">
        <f t="shared" si="0"/>
        <v>72.61</v>
      </c>
      <c r="G11" s="223">
        <v>246.24</v>
      </c>
      <c r="H11" s="192">
        <f t="shared" si="1"/>
        <v>164.84</v>
      </c>
    </row>
    <row r="12" spans="1:8" ht="13.5" customHeight="1">
      <c r="A12" s="138">
        <v>2010104</v>
      </c>
      <c r="B12" s="173" t="s">
        <v>41</v>
      </c>
      <c r="C12" s="174">
        <v>165</v>
      </c>
      <c r="D12" s="174">
        <v>165</v>
      </c>
      <c r="E12" s="174">
        <v>162.29</v>
      </c>
      <c r="F12" s="174">
        <f t="shared" si="0"/>
        <v>98.36</v>
      </c>
      <c r="G12" s="223">
        <v>164.81</v>
      </c>
      <c r="H12" s="192">
        <f t="shared" si="1"/>
        <v>98.47</v>
      </c>
    </row>
    <row r="13" spans="1:8" ht="13.5" customHeight="1">
      <c r="A13" s="138">
        <v>2010107</v>
      </c>
      <c r="B13" s="173" t="s">
        <v>42</v>
      </c>
      <c r="C13" s="174">
        <v>255.5</v>
      </c>
      <c r="D13" s="174">
        <v>255.5</v>
      </c>
      <c r="E13" s="174">
        <v>245.24</v>
      </c>
      <c r="F13" s="174">
        <f t="shared" si="0"/>
        <v>95.98</v>
      </c>
      <c r="G13" s="223">
        <v>202.48</v>
      </c>
      <c r="H13" s="192">
        <f t="shared" si="1"/>
        <v>121.12</v>
      </c>
    </row>
    <row r="14" spans="1:8" ht="13.5" customHeight="1">
      <c r="A14" s="138">
        <v>20102</v>
      </c>
      <c r="B14" s="173" t="s">
        <v>43</v>
      </c>
      <c r="C14" s="174">
        <v>1504.78</v>
      </c>
      <c r="D14" s="174">
        <v>1504.78</v>
      </c>
      <c r="E14" s="174">
        <v>1390.55</v>
      </c>
      <c r="F14" s="174">
        <f t="shared" si="0"/>
        <v>92.41</v>
      </c>
      <c r="G14" s="223">
        <v>1224.16</v>
      </c>
      <c r="H14" s="192">
        <f t="shared" si="1"/>
        <v>113.59</v>
      </c>
    </row>
    <row r="15" spans="1:8" ht="13.5" customHeight="1">
      <c r="A15" s="138">
        <v>2010201</v>
      </c>
      <c r="B15" s="173" t="s">
        <v>39</v>
      </c>
      <c r="C15" s="174">
        <v>1021.79</v>
      </c>
      <c r="D15" s="174">
        <v>1021.79</v>
      </c>
      <c r="E15" s="174">
        <v>1021.48</v>
      </c>
      <c r="F15" s="174">
        <f t="shared" si="0"/>
        <v>99.97</v>
      </c>
      <c r="G15" s="223">
        <v>968.98</v>
      </c>
      <c r="H15" s="192">
        <f t="shared" si="1"/>
        <v>105.42</v>
      </c>
    </row>
    <row r="16" spans="1:8" ht="13.5" customHeight="1">
      <c r="A16" s="138">
        <v>2010202</v>
      </c>
      <c r="B16" s="173" t="s">
        <v>40</v>
      </c>
      <c r="C16" s="174">
        <v>136.5</v>
      </c>
      <c r="D16" s="174">
        <v>136.5</v>
      </c>
      <c r="E16" s="174">
        <v>69.99</v>
      </c>
      <c r="F16" s="174">
        <f t="shared" si="0"/>
        <v>51.27</v>
      </c>
      <c r="G16" s="223">
        <v>57.37</v>
      </c>
      <c r="H16" s="192">
        <f t="shared" si="1"/>
        <v>122</v>
      </c>
    </row>
    <row r="17" spans="1:8" ht="13.5" customHeight="1">
      <c r="A17" s="138">
        <v>2010204</v>
      </c>
      <c r="B17" s="173" t="s">
        <v>44</v>
      </c>
      <c r="C17" s="174">
        <v>123.75</v>
      </c>
      <c r="D17" s="174">
        <v>123.75</v>
      </c>
      <c r="E17" s="174">
        <v>113.33</v>
      </c>
      <c r="F17" s="174">
        <f t="shared" si="0"/>
        <v>91.58</v>
      </c>
      <c r="G17" s="223">
        <v>86.17</v>
      </c>
      <c r="H17" s="192">
        <f t="shared" si="1"/>
        <v>131.52</v>
      </c>
    </row>
    <row r="18" spans="1:8" ht="13.5" customHeight="1">
      <c r="A18" s="138">
        <v>2010206</v>
      </c>
      <c r="B18" s="173" t="s">
        <v>45</v>
      </c>
      <c r="C18" s="174">
        <v>132</v>
      </c>
      <c r="D18" s="174">
        <v>132</v>
      </c>
      <c r="E18" s="174">
        <v>107.02</v>
      </c>
      <c r="F18" s="174">
        <f t="shared" si="0"/>
        <v>81.08</v>
      </c>
      <c r="G18" s="223">
        <v>107.49</v>
      </c>
      <c r="H18" s="192">
        <f t="shared" si="1"/>
        <v>99.56</v>
      </c>
    </row>
    <row r="19" spans="1:8" ht="13.5" customHeight="1">
      <c r="A19" s="138">
        <v>2010250</v>
      </c>
      <c r="B19" s="173" t="s">
        <v>46</v>
      </c>
      <c r="C19" s="174">
        <v>90.75</v>
      </c>
      <c r="D19" s="174">
        <v>90.75</v>
      </c>
      <c r="E19" s="174">
        <v>78.74</v>
      </c>
      <c r="F19" s="174">
        <f t="shared" si="0"/>
        <v>86.77</v>
      </c>
      <c r="G19" s="223">
        <v>4.16</v>
      </c>
      <c r="H19" s="192">
        <f t="shared" si="1"/>
        <v>1892.79</v>
      </c>
    </row>
    <row r="20" spans="1:8" ht="13.5" customHeight="1">
      <c r="A20" s="138">
        <v>20103</v>
      </c>
      <c r="B20" s="173" t="s">
        <v>47</v>
      </c>
      <c r="C20" s="174">
        <f>39237.88+200</f>
        <v>39437.88</v>
      </c>
      <c r="D20" s="174">
        <v>39297.73</v>
      </c>
      <c r="E20" s="174">
        <v>34086.02</v>
      </c>
      <c r="F20" s="174">
        <f t="shared" si="0"/>
        <v>86.74</v>
      </c>
      <c r="G20" s="223">
        <v>33416.95</v>
      </c>
      <c r="H20" s="192">
        <f t="shared" si="1"/>
        <v>102</v>
      </c>
    </row>
    <row r="21" spans="1:8" ht="13.5" customHeight="1">
      <c r="A21" s="138">
        <v>2010301</v>
      </c>
      <c r="B21" s="173" t="s">
        <v>39</v>
      </c>
      <c r="C21" s="174">
        <v>17350.53</v>
      </c>
      <c r="D21" s="174">
        <v>17350.53</v>
      </c>
      <c r="E21" s="174">
        <v>16488.11</v>
      </c>
      <c r="F21" s="174">
        <f t="shared" si="0"/>
        <v>95.03</v>
      </c>
      <c r="G21" s="223">
        <v>17137.16</v>
      </c>
      <c r="H21" s="192">
        <f t="shared" si="1"/>
        <v>96.21</v>
      </c>
    </row>
    <row r="22" spans="1:241" s="183" customFormat="1" ht="13.5" customHeight="1">
      <c r="A22" s="138">
        <v>2010302</v>
      </c>
      <c r="B22" s="173" t="s">
        <v>40</v>
      </c>
      <c r="C22" s="174">
        <f>6894.06+200</f>
        <v>7094.06</v>
      </c>
      <c r="D22" s="174">
        <v>6953.91</v>
      </c>
      <c r="E22" s="174">
        <v>5898.82</v>
      </c>
      <c r="F22" s="174">
        <f t="shared" si="0"/>
        <v>84.83</v>
      </c>
      <c r="G22" s="223">
        <v>4766.31</v>
      </c>
      <c r="H22" s="192">
        <f t="shared" si="1"/>
        <v>123.76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</row>
    <row r="23" spans="1:8" ht="13.5" customHeight="1">
      <c r="A23" s="138">
        <v>2010303</v>
      </c>
      <c r="B23" s="173" t="s">
        <v>48</v>
      </c>
      <c r="C23" s="174">
        <v>3258</v>
      </c>
      <c r="D23" s="174">
        <v>3258</v>
      </c>
      <c r="E23" s="174">
        <v>3573.06</v>
      </c>
      <c r="F23" s="174">
        <f t="shared" si="0"/>
        <v>109.67</v>
      </c>
      <c r="G23" s="223">
        <v>2193.18</v>
      </c>
      <c r="H23" s="192">
        <f t="shared" si="1"/>
        <v>162.92</v>
      </c>
    </row>
    <row r="24" spans="1:8" ht="13.5" customHeight="1">
      <c r="A24" s="138">
        <v>2010350</v>
      </c>
      <c r="B24" s="173" t="s">
        <v>46</v>
      </c>
      <c r="C24" s="174">
        <v>3385.93</v>
      </c>
      <c r="D24" s="174">
        <v>3385.93</v>
      </c>
      <c r="E24" s="174">
        <v>3280.72</v>
      </c>
      <c r="F24" s="174">
        <f t="shared" si="0"/>
        <v>96.89</v>
      </c>
      <c r="G24" s="223">
        <v>2590.49</v>
      </c>
      <c r="H24" s="192">
        <f t="shared" si="1"/>
        <v>126.64</v>
      </c>
    </row>
    <row r="25" spans="1:8" ht="13.5" customHeight="1">
      <c r="A25" s="138">
        <v>2010399</v>
      </c>
      <c r="B25" s="173" t="s">
        <v>49</v>
      </c>
      <c r="C25" s="174">
        <v>8349.37</v>
      </c>
      <c r="D25" s="174">
        <v>8349.37</v>
      </c>
      <c r="E25" s="174">
        <v>4845.3</v>
      </c>
      <c r="F25" s="174">
        <f t="shared" si="0"/>
        <v>58.03</v>
      </c>
      <c r="G25" s="223">
        <v>6729.82</v>
      </c>
      <c r="H25" s="192">
        <f t="shared" si="1"/>
        <v>72</v>
      </c>
    </row>
    <row r="26" spans="1:8" ht="13.5" customHeight="1">
      <c r="A26" s="138">
        <v>20104</v>
      </c>
      <c r="B26" s="173" t="s">
        <v>50</v>
      </c>
      <c r="C26" s="174">
        <v>1693.75</v>
      </c>
      <c r="D26" s="174">
        <v>1693.75</v>
      </c>
      <c r="E26" s="174">
        <v>1745.48</v>
      </c>
      <c r="F26" s="174">
        <f t="shared" si="0"/>
        <v>103.05</v>
      </c>
      <c r="G26" s="223">
        <v>2203.06</v>
      </c>
      <c r="H26" s="192">
        <f t="shared" si="1"/>
        <v>79.23</v>
      </c>
    </row>
    <row r="27" spans="1:8" ht="13.5" customHeight="1">
      <c r="A27" s="138">
        <v>2010401</v>
      </c>
      <c r="B27" s="173" t="s">
        <v>39</v>
      </c>
      <c r="C27" s="174">
        <v>698.2</v>
      </c>
      <c r="D27" s="174">
        <v>698.2</v>
      </c>
      <c r="E27" s="174">
        <v>723.24</v>
      </c>
      <c r="F27" s="174">
        <f t="shared" si="0"/>
        <v>103.59</v>
      </c>
      <c r="G27" s="223">
        <v>719.5</v>
      </c>
      <c r="H27" s="192">
        <f t="shared" si="1"/>
        <v>100.52</v>
      </c>
    </row>
    <row r="28" spans="1:8" ht="13.5" customHeight="1">
      <c r="A28" s="138">
        <v>2010402</v>
      </c>
      <c r="B28" s="173" t="s">
        <v>40</v>
      </c>
      <c r="C28" s="174">
        <v>379.03</v>
      </c>
      <c r="D28" s="174">
        <v>379.03</v>
      </c>
      <c r="E28" s="174">
        <v>406.67</v>
      </c>
      <c r="F28" s="174">
        <f t="shared" si="0"/>
        <v>107.29</v>
      </c>
      <c r="G28" s="223">
        <v>862.6</v>
      </c>
      <c r="H28" s="192">
        <f t="shared" si="1"/>
        <v>47.14</v>
      </c>
    </row>
    <row r="29" spans="1:8" ht="13.5" customHeight="1">
      <c r="A29" s="138">
        <v>2010406</v>
      </c>
      <c r="B29" s="173" t="s">
        <v>51</v>
      </c>
      <c r="C29" s="174"/>
      <c r="D29" s="174">
        <v>0</v>
      </c>
      <c r="E29" s="174"/>
      <c r="F29" s="174">
        <f t="shared" si="0"/>
      </c>
      <c r="G29" s="223">
        <v>66.24</v>
      </c>
      <c r="H29" s="192">
        <f t="shared" si="1"/>
        <v>0</v>
      </c>
    </row>
    <row r="30" spans="1:8" ht="13.5" customHeight="1">
      <c r="A30" s="138">
        <v>2010450</v>
      </c>
      <c r="B30" s="173" t="s">
        <v>46</v>
      </c>
      <c r="C30" s="174">
        <v>616.51</v>
      </c>
      <c r="D30" s="174">
        <v>616.51</v>
      </c>
      <c r="E30" s="174">
        <v>615.57</v>
      </c>
      <c r="F30" s="174">
        <f t="shared" si="0"/>
        <v>99.85</v>
      </c>
      <c r="G30" s="223">
        <v>554.72</v>
      </c>
      <c r="H30" s="192">
        <f t="shared" si="1"/>
        <v>110.97</v>
      </c>
    </row>
    <row r="31" spans="1:8" ht="13.5" customHeight="1">
      <c r="A31" s="193">
        <v>20105</v>
      </c>
      <c r="B31" s="173" t="s">
        <v>52</v>
      </c>
      <c r="C31" s="174">
        <v>2747.93</v>
      </c>
      <c r="D31" s="174">
        <v>2747.93</v>
      </c>
      <c r="E31" s="174">
        <v>2576.43</v>
      </c>
      <c r="F31" s="174">
        <f t="shared" si="0"/>
        <v>93.76</v>
      </c>
      <c r="G31" s="223">
        <v>2119.85</v>
      </c>
      <c r="H31" s="192">
        <f t="shared" si="1"/>
        <v>121.54</v>
      </c>
    </row>
    <row r="32" spans="1:8" ht="13.5" customHeight="1">
      <c r="A32" s="138">
        <v>2010501</v>
      </c>
      <c r="B32" s="173" t="s">
        <v>39</v>
      </c>
      <c r="C32" s="174">
        <v>1052.96</v>
      </c>
      <c r="D32" s="174">
        <v>1052.96</v>
      </c>
      <c r="E32" s="174">
        <v>1044.61</v>
      </c>
      <c r="F32" s="174">
        <f t="shared" si="0"/>
        <v>99.21</v>
      </c>
      <c r="G32" s="223">
        <v>1001.62</v>
      </c>
      <c r="H32" s="192">
        <f t="shared" si="1"/>
        <v>104.29</v>
      </c>
    </row>
    <row r="33" spans="1:8" ht="13.5" customHeight="1">
      <c r="A33" s="138">
        <v>2010502</v>
      </c>
      <c r="B33" s="173" t="s">
        <v>40</v>
      </c>
      <c r="C33" s="174">
        <v>23.3</v>
      </c>
      <c r="D33" s="174">
        <v>23.3</v>
      </c>
      <c r="E33" s="174">
        <v>19.93</v>
      </c>
      <c r="F33" s="174">
        <f t="shared" si="0"/>
        <v>85.54</v>
      </c>
      <c r="G33" s="223">
        <v>37.99</v>
      </c>
      <c r="H33" s="192">
        <f t="shared" si="1"/>
        <v>52.46</v>
      </c>
    </row>
    <row r="34" spans="1:8" ht="13.5" customHeight="1">
      <c r="A34" s="138">
        <v>2010505</v>
      </c>
      <c r="B34" s="173" t="s">
        <v>53</v>
      </c>
      <c r="C34" s="174">
        <v>428.53</v>
      </c>
      <c r="D34" s="174">
        <v>428.53</v>
      </c>
      <c r="E34" s="174">
        <v>353.32</v>
      </c>
      <c r="F34" s="174">
        <f t="shared" si="0"/>
        <v>82.45</v>
      </c>
      <c r="G34" s="223">
        <v>428.53</v>
      </c>
      <c r="H34" s="192">
        <f t="shared" si="1"/>
        <v>82.45</v>
      </c>
    </row>
    <row r="35" spans="1:8" ht="13.5" customHeight="1">
      <c r="A35" s="138">
        <v>2010507</v>
      </c>
      <c r="B35" s="173" t="s">
        <v>54</v>
      </c>
      <c r="C35" s="174">
        <v>871.98</v>
      </c>
      <c r="D35" s="174">
        <v>871.98</v>
      </c>
      <c r="E35" s="174">
        <v>825.41</v>
      </c>
      <c r="F35" s="174">
        <f t="shared" si="0"/>
        <v>94.66</v>
      </c>
      <c r="G35" s="223">
        <v>398.6</v>
      </c>
      <c r="H35" s="192">
        <f t="shared" si="1"/>
        <v>207.08</v>
      </c>
    </row>
    <row r="36" spans="1:8" ht="13.5" customHeight="1">
      <c r="A36" s="138">
        <v>2010508</v>
      </c>
      <c r="B36" s="173" t="s">
        <v>55</v>
      </c>
      <c r="C36" s="174">
        <v>56.24</v>
      </c>
      <c r="D36" s="174">
        <v>56.24</v>
      </c>
      <c r="E36" s="174">
        <v>56.24</v>
      </c>
      <c r="F36" s="174">
        <f t="shared" si="0"/>
        <v>100</v>
      </c>
      <c r="G36" s="223">
        <v>61.32</v>
      </c>
      <c r="H36" s="192">
        <f t="shared" si="1"/>
        <v>91.72</v>
      </c>
    </row>
    <row r="37" spans="1:8" ht="13.5" customHeight="1">
      <c r="A37" s="138">
        <v>2010599</v>
      </c>
      <c r="B37" s="173" t="s">
        <v>56</v>
      </c>
      <c r="C37" s="174">
        <v>314.92</v>
      </c>
      <c r="D37" s="174">
        <v>314.92</v>
      </c>
      <c r="E37" s="174">
        <v>276.92</v>
      </c>
      <c r="F37" s="174">
        <f t="shared" si="0"/>
        <v>87.93</v>
      </c>
      <c r="G37" s="223">
        <v>191.79</v>
      </c>
      <c r="H37" s="192">
        <f t="shared" si="1"/>
        <v>144.39</v>
      </c>
    </row>
    <row r="38" spans="1:8" ht="13.5" customHeight="1">
      <c r="A38" s="138">
        <v>20106</v>
      </c>
      <c r="B38" s="173" t="s">
        <v>57</v>
      </c>
      <c r="C38" s="174">
        <v>3534.17</v>
      </c>
      <c r="D38" s="174">
        <v>3534.17</v>
      </c>
      <c r="E38" s="174">
        <v>3454.05</v>
      </c>
      <c r="F38" s="174">
        <f t="shared" si="0"/>
        <v>97.73</v>
      </c>
      <c r="G38" s="223">
        <v>3171.87</v>
      </c>
      <c r="H38" s="192">
        <f t="shared" si="1"/>
        <v>108.9</v>
      </c>
    </row>
    <row r="39" spans="1:8" ht="13.5" customHeight="1">
      <c r="A39" s="138">
        <v>2010601</v>
      </c>
      <c r="B39" s="173" t="s">
        <v>39</v>
      </c>
      <c r="C39" s="174">
        <v>1072.74</v>
      </c>
      <c r="D39" s="174">
        <v>1072.74</v>
      </c>
      <c r="E39" s="174">
        <v>1048.07</v>
      </c>
      <c r="F39" s="174">
        <f t="shared" si="0"/>
        <v>97.7</v>
      </c>
      <c r="G39" s="223">
        <v>1058.62</v>
      </c>
      <c r="H39" s="192">
        <f t="shared" si="1"/>
        <v>99</v>
      </c>
    </row>
    <row r="40" spans="1:8" ht="13.5" customHeight="1">
      <c r="A40" s="193">
        <v>2010602</v>
      </c>
      <c r="B40" s="173" t="s">
        <v>40</v>
      </c>
      <c r="C40" s="174">
        <v>5.04</v>
      </c>
      <c r="D40" s="174">
        <v>5.04</v>
      </c>
      <c r="E40" s="174">
        <v>5.04</v>
      </c>
      <c r="F40" s="174">
        <f t="shared" si="0"/>
        <v>100</v>
      </c>
      <c r="G40" s="223">
        <v>4.87</v>
      </c>
      <c r="H40" s="192">
        <f t="shared" si="1"/>
        <v>103.49</v>
      </c>
    </row>
    <row r="41" spans="1:8" ht="13.5" customHeight="1">
      <c r="A41" s="193">
        <v>2010605</v>
      </c>
      <c r="B41" s="173" t="s">
        <v>58</v>
      </c>
      <c r="C41" s="174">
        <v>20</v>
      </c>
      <c r="D41" s="174">
        <v>20</v>
      </c>
      <c r="E41" s="174">
        <v>20</v>
      </c>
      <c r="F41" s="174">
        <f t="shared" si="0"/>
        <v>100</v>
      </c>
      <c r="G41" s="223">
        <v>19.97</v>
      </c>
      <c r="H41" s="192">
        <f t="shared" si="1"/>
        <v>100.15</v>
      </c>
    </row>
    <row r="42" spans="1:8" ht="13.5" customHeight="1">
      <c r="A42" s="138">
        <v>2010607</v>
      </c>
      <c r="B42" s="173" t="s">
        <v>59</v>
      </c>
      <c r="C42" s="174">
        <v>184.3</v>
      </c>
      <c r="D42" s="174">
        <v>184.3</v>
      </c>
      <c r="E42" s="174">
        <v>182.31</v>
      </c>
      <c r="F42" s="174">
        <f t="shared" si="0"/>
        <v>98.92</v>
      </c>
      <c r="G42" s="223">
        <v>192.9</v>
      </c>
      <c r="H42" s="192">
        <f t="shared" si="1"/>
        <v>94.51</v>
      </c>
    </row>
    <row r="43" spans="1:8" ht="13.5" customHeight="1">
      <c r="A43" s="138">
        <v>2010608</v>
      </c>
      <c r="B43" s="173" t="s">
        <v>60</v>
      </c>
      <c r="C43" s="174">
        <v>445</v>
      </c>
      <c r="D43" s="174">
        <v>445</v>
      </c>
      <c r="E43" s="174">
        <v>445</v>
      </c>
      <c r="F43" s="174">
        <f t="shared" si="0"/>
        <v>100</v>
      </c>
      <c r="G43" s="223">
        <v>367.82</v>
      </c>
      <c r="H43" s="192">
        <f t="shared" si="1"/>
        <v>120.98</v>
      </c>
    </row>
    <row r="44" spans="1:8" ht="13.5" customHeight="1">
      <c r="A44" s="138">
        <v>2010650</v>
      </c>
      <c r="B44" s="173" t="s">
        <v>46</v>
      </c>
      <c r="C44" s="174">
        <v>1807.09</v>
      </c>
      <c r="D44" s="174">
        <v>1807.09</v>
      </c>
      <c r="E44" s="174">
        <v>1753.63</v>
      </c>
      <c r="F44" s="174">
        <f t="shared" si="0"/>
        <v>97.04</v>
      </c>
      <c r="G44" s="223">
        <v>1527.69</v>
      </c>
      <c r="H44" s="192">
        <f t="shared" si="1"/>
        <v>114.79</v>
      </c>
    </row>
    <row r="45" spans="1:8" ht="13.5" customHeight="1">
      <c r="A45" s="131">
        <v>20107</v>
      </c>
      <c r="B45" s="132" t="s">
        <v>61</v>
      </c>
      <c r="C45" s="174">
        <v>5000</v>
      </c>
      <c r="D45" s="174">
        <v>5000</v>
      </c>
      <c r="E45" s="174">
        <v>4907.68</v>
      </c>
      <c r="F45" s="174">
        <f t="shared" si="0"/>
        <v>98.15</v>
      </c>
      <c r="G45" s="223">
        <v>300</v>
      </c>
      <c r="H45" s="192">
        <f t="shared" si="1"/>
        <v>1635.89</v>
      </c>
    </row>
    <row r="46" spans="1:8" ht="13.5" customHeight="1">
      <c r="A46" s="131">
        <v>2010710</v>
      </c>
      <c r="B46" s="132" t="s">
        <v>62</v>
      </c>
      <c r="C46" s="174"/>
      <c r="D46" s="174">
        <v>0</v>
      </c>
      <c r="E46" s="174"/>
      <c r="F46" s="174">
        <f t="shared" si="0"/>
      </c>
      <c r="G46" s="223">
        <v>300</v>
      </c>
      <c r="H46" s="192">
        <f t="shared" si="1"/>
        <v>0</v>
      </c>
    </row>
    <row r="47" spans="1:8" ht="13.5" customHeight="1">
      <c r="A47" s="131">
        <v>2010799</v>
      </c>
      <c r="B47" s="132" t="s">
        <v>63</v>
      </c>
      <c r="C47" s="174">
        <v>5000</v>
      </c>
      <c r="D47" s="174">
        <v>5000</v>
      </c>
      <c r="E47" s="174">
        <v>4907.68</v>
      </c>
      <c r="F47" s="174">
        <f t="shared" si="0"/>
        <v>98.15</v>
      </c>
      <c r="G47" s="223"/>
      <c r="H47" s="192">
        <f t="shared" si="1"/>
      </c>
    </row>
    <row r="48" spans="1:8" ht="13.5" customHeight="1">
      <c r="A48" s="138">
        <v>20108</v>
      </c>
      <c r="B48" s="173" t="s">
        <v>64</v>
      </c>
      <c r="C48" s="174">
        <v>1048.69</v>
      </c>
      <c r="D48" s="174">
        <v>1048.69</v>
      </c>
      <c r="E48" s="174">
        <v>1037.05</v>
      </c>
      <c r="F48" s="174">
        <f t="shared" si="0"/>
        <v>98.89</v>
      </c>
      <c r="G48" s="223">
        <v>753.2</v>
      </c>
      <c r="H48" s="192">
        <f t="shared" si="1"/>
        <v>137.69</v>
      </c>
    </row>
    <row r="49" spans="1:8" ht="13.5" customHeight="1">
      <c r="A49" s="138">
        <v>2010801</v>
      </c>
      <c r="B49" s="179" t="s">
        <v>39</v>
      </c>
      <c r="C49" s="174">
        <v>344.28</v>
      </c>
      <c r="D49" s="174">
        <v>344.28</v>
      </c>
      <c r="E49" s="174">
        <v>343.13</v>
      </c>
      <c r="F49" s="174">
        <f t="shared" si="0"/>
        <v>99.67</v>
      </c>
      <c r="G49" s="223">
        <v>320.64</v>
      </c>
      <c r="H49" s="192">
        <f t="shared" si="1"/>
        <v>107.01</v>
      </c>
    </row>
    <row r="50" spans="1:8" ht="13.5" customHeight="1">
      <c r="A50" s="138">
        <v>2010804</v>
      </c>
      <c r="B50" s="179" t="s">
        <v>65</v>
      </c>
      <c r="C50" s="174">
        <v>213</v>
      </c>
      <c r="D50" s="174">
        <v>213</v>
      </c>
      <c r="E50" s="174">
        <v>213</v>
      </c>
      <c r="F50" s="174">
        <f t="shared" si="0"/>
        <v>100</v>
      </c>
      <c r="G50" s="223"/>
      <c r="H50" s="192">
        <f t="shared" si="1"/>
      </c>
    </row>
    <row r="51" spans="1:8" ht="13.5" customHeight="1">
      <c r="A51" s="138">
        <v>2010850</v>
      </c>
      <c r="B51" s="179" t="s">
        <v>46</v>
      </c>
      <c r="C51" s="174">
        <v>491.42</v>
      </c>
      <c r="D51" s="174">
        <v>491.42</v>
      </c>
      <c r="E51" s="174">
        <v>480.93</v>
      </c>
      <c r="F51" s="174">
        <f t="shared" si="0"/>
        <v>97.87</v>
      </c>
      <c r="G51" s="223">
        <v>432.56</v>
      </c>
      <c r="H51" s="192">
        <f t="shared" si="1"/>
        <v>111.18</v>
      </c>
    </row>
    <row r="52" spans="1:8" ht="13.5" customHeight="1">
      <c r="A52" s="138">
        <v>20111</v>
      </c>
      <c r="B52" s="179" t="s">
        <v>66</v>
      </c>
      <c r="C52" s="174">
        <v>3558.51</v>
      </c>
      <c r="D52" s="174">
        <v>3558.51</v>
      </c>
      <c r="E52" s="174">
        <v>3657.84</v>
      </c>
      <c r="F52" s="174">
        <f t="shared" si="0"/>
        <v>102.79</v>
      </c>
      <c r="G52" s="223">
        <v>3056.19</v>
      </c>
      <c r="H52" s="192">
        <f t="shared" si="1"/>
        <v>119.69</v>
      </c>
    </row>
    <row r="53" spans="1:8" ht="13.5" customHeight="1">
      <c r="A53" s="138">
        <v>2011101</v>
      </c>
      <c r="B53" s="179" t="s">
        <v>39</v>
      </c>
      <c r="C53" s="174">
        <v>2920.22</v>
      </c>
      <c r="D53" s="174">
        <v>2920.22</v>
      </c>
      <c r="E53" s="174">
        <v>3048.26</v>
      </c>
      <c r="F53" s="174">
        <f t="shared" si="0"/>
        <v>104.38</v>
      </c>
      <c r="G53" s="223">
        <v>2469.65</v>
      </c>
      <c r="H53" s="192">
        <f t="shared" si="1"/>
        <v>123.43</v>
      </c>
    </row>
    <row r="54" spans="1:8" ht="13.5" customHeight="1">
      <c r="A54" s="138">
        <v>2011102</v>
      </c>
      <c r="B54" s="179" t="s">
        <v>40</v>
      </c>
      <c r="C54" s="174">
        <v>347.36</v>
      </c>
      <c r="D54" s="174">
        <v>347.36</v>
      </c>
      <c r="E54" s="174">
        <v>358.73</v>
      </c>
      <c r="F54" s="174">
        <f t="shared" si="0"/>
        <v>103.27</v>
      </c>
      <c r="G54" s="223">
        <v>377.51</v>
      </c>
      <c r="H54" s="192">
        <f t="shared" si="1"/>
        <v>95.03</v>
      </c>
    </row>
    <row r="55" spans="1:8" ht="13.5" customHeight="1">
      <c r="A55" s="138">
        <v>2011150</v>
      </c>
      <c r="B55" s="179" t="s">
        <v>46</v>
      </c>
      <c r="C55" s="174">
        <v>157.94</v>
      </c>
      <c r="D55" s="174">
        <v>157.94</v>
      </c>
      <c r="E55" s="174">
        <v>149.28</v>
      </c>
      <c r="F55" s="174">
        <f t="shared" si="0"/>
        <v>94.52</v>
      </c>
      <c r="G55" s="223">
        <v>118.92</v>
      </c>
      <c r="H55" s="192">
        <f t="shared" si="1"/>
        <v>125.53</v>
      </c>
    </row>
    <row r="56" spans="1:8" ht="13.5" customHeight="1">
      <c r="A56" s="138">
        <v>2011199</v>
      </c>
      <c r="B56" s="179" t="s">
        <v>67</v>
      </c>
      <c r="C56" s="174">
        <v>133</v>
      </c>
      <c r="D56" s="174">
        <v>133</v>
      </c>
      <c r="E56" s="174">
        <v>101.57</v>
      </c>
      <c r="F56" s="174">
        <f t="shared" si="0"/>
        <v>76.37</v>
      </c>
      <c r="G56" s="223">
        <v>90.11</v>
      </c>
      <c r="H56" s="192">
        <f t="shared" si="1"/>
        <v>112.72</v>
      </c>
    </row>
    <row r="57" spans="1:8" ht="13.5" customHeight="1">
      <c r="A57" s="138">
        <v>20113</v>
      </c>
      <c r="B57" s="173" t="s">
        <v>68</v>
      </c>
      <c r="C57" s="174">
        <v>4846.09</v>
      </c>
      <c r="D57" s="174">
        <v>4846.09</v>
      </c>
      <c r="E57" s="174">
        <v>4798.83</v>
      </c>
      <c r="F57" s="174">
        <f t="shared" si="0"/>
        <v>99.02</v>
      </c>
      <c r="G57" s="223">
        <v>10090.36</v>
      </c>
      <c r="H57" s="192">
        <f t="shared" si="1"/>
        <v>47.56</v>
      </c>
    </row>
    <row r="58" spans="1:8" ht="13.5" customHeight="1">
      <c r="A58" s="138">
        <v>2011301</v>
      </c>
      <c r="B58" s="173" t="s">
        <v>39</v>
      </c>
      <c r="C58" s="174">
        <v>755.05</v>
      </c>
      <c r="D58" s="174">
        <v>755.05</v>
      </c>
      <c r="E58" s="174">
        <v>739.02</v>
      </c>
      <c r="F58" s="174">
        <f t="shared" si="0"/>
        <v>97.88</v>
      </c>
      <c r="G58" s="223">
        <v>696.35</v>
      </c>
      <c r="H58" s="192">
        <f t="shared" si="1"/>
        <v>106.13</v>
      </c>
    </row>
    <row r="59" spans="1:8" ht="13.5" customHeight="1">
      <c r="A59" s="138">
        <v>2011302</v>
      </c>
      <c r="B59" s="173" t="s">
        <v>40</v>
      </c>
      <c r="C59" s="174">
        <v>28</v>
      </c>
      <c r="D59" s="174">
        <v>28</v>
      </c>
      <c r="E59" s="174">
        <v>28</v>
      </c>
      <c r="F59" s="174">
        <f t="shared" si="0"/>
        <v>100</v>
      </c>
      <c r="G59" s="223">
        <v>28.72</v>
      </c>
      <c r="H59" s="192">
        <f t="shared" si="1"/>
        <v>97.49</v>
      </c>
    </row>
    <row r="60" spans="1:8" ht="13.5" customHeight="1">
      <c r="A60" s="138">
        <v>2011308</v>
      </c>
      <c r="B60" s="173" t="s">
        <v>69</v>
      </c>
      <c r="C60" s="174">
        <v>488.94</v>
      </c>
      <c r="D60" s="174">
        <v>488.94</v>
      </c>
      <c r="E60" s="174">
        <v>886.61</v>
      </c>
      <c r="F60" s="174">
        <f t="shared" si="0"/>
        <v>181.33</v>
      </c>
      <c r="G60" s="223">
        <v>5537.13</v>
      </c>
      <c r="H60" s="192">
        <f t="shared" si="1"/>
        <v>16.01</v>
      </c>
    </row>
    <row r="61" spans="1:8" ht="13.5" customHeight="1">
      <c r="A61" s="138">
        <v>2011350</v>
      </c>
      <c r="B61" s="179" t="s">
        <v>46</v>
      </c>
      <c r="C61" s="174">
        <v>1260.06</v>
      </c>
      <c r="D61" s="174">
        <v>1260.06</v>
      </c>
      <c r="E61" s="174">
        <v>1115.72</v>
      </c>
      <c r="F61" s="174">
        <f t="shared" si="0"/>
        <v>88.54</v>
      </c>
      <c r="G61" s="223">
        <v>894.06</v>
      </c>
      <c r="H61" s="192">
        <f t="shared" si="1"/>
        <v>124.79</v>
      </c>
    </row>
    <row r="62" spans="1:8" ht="13.5" customHeight="1">
      <c r="A62" s="138">
        <v>2011399</v>
      </c>
      <c r="B62" s="179" t="s">
        <v>70</v>
      </c>
      <c r="C62" s="174">
        <v>2314.04</v>
      </c>
      <c r="D62" s="174">
        <v>2314.04</v>
      </c>
      <c r="E62" s="174">
        <v>2029.47</v>
      </c>
      <c r="F62" s="174">
        <f t="shared" si="0"/>
        <v>87.7</v>
      </c>
      <c r="G62" s="223">
        <v>2934.1</v>
      </c>
      <c r="H62" s="192">
        <f t="shared" si="1"/>
        <v>69.17</v>
      </c>
    </row>
    <row r="63" spans="1:8" ht="13.5" customHeight="1">
      <c r="A63" s="138">
        <v>20114</v>
      </c>
      <c r="B63" s="179" t="s">
        <v>71</v>
      </c>
      <c r="C63" s="174"/>
      <c r="D63" s="174"/>
      <c r="E63" s="174">
        <v>20</v>
      </c>
      <c r="F63" s="174"/>
      <c r="G63" s="223"/>
      <c r="H63" s="192">
        <f t="shared" si="1"/>
      </c>
    </row>
    <row r="64" spans="1:8" ht="13.5" customHeight="1">
      <c r="A64" s="138">
        <v>2011499</v>
      </c>
      <c r="B64" s="179" t="s">
        <v>72</v>
      </c>
      <c r="C64" s="174"/>
      <c r="D64" s="174"/>
      <c r="E64" s="174">
        <v>20</v>
      </c>
      <c r="F64" s="174"/>
      <c r="G64" s="223"/>
      <c r="H64" s="192">
        <f t="shared" si="1"/>
      </c>
    </row>
    <row r="65" spans="1:8" ht="13.5" customHeight="1">
      <c r="A65" s="138">
        <v>20126</v>
      </c>
      <c r="B65" s="173" t="s">
        <v>73</v>
      </c>
      <c r="C65" s="174">
        <v>260</v>
      </c>
      <c r="D65" s="174">
        <v>120</v>
      </c>
      <c r="E65" s="174">
        <v>62.15</v>
      </c>
      <c r="F65" s="174">
        <f aca="true" t="shared" si="2" ref="F65:F71">IF(D65=0,"",E65/D65*100)</f>
        <v>51.79</v>
      </c>
      <c r="G65" s="223">
        <v>43.48</v>
      </c>
      <c r="H65" s="192">
        <f t="shared" si="1"/>
        <v>142.94</v>
      </c>
    </row>
    <row r="66" spans="1:8" ht="13.5" customHeight="1">
      <c r="A66" s="138">
        <v>2012604</v>
      </c>
      <c r="B66" s="173" t="s">
        <v>74</v>
      </c>
      <c r="C66" s="174">
        <v>260</v>
      </c>
      <c r="D66" s="174">
        <v>120</v>
      </c>
      <c r="E66" s="174">
        <v>62.15</v>
      </c>
      <c r="F66" s="174">
        <f t="shared" si="2"/>
        <v>51.79</v>
      </c>
      <c r="G66" s="223">
        <v>43.48</v>
      </c>
      <c r="H66" s="192">
        <f t="shared" si="1"/>
        <v>142.94</v>
      </c>
    </row>
    <row r="67" spans="1:8" ht="13.5" customHeight="1">
      <c r="A67" s="138">
        <v>20128</v>
      </c>
      <c r="B67" s="173" t="s">
        <v>75</v>
      </c>
      <c r="C67" s="174">
        <v>332.97</v>
      </c>
      <c r="D67" s="174">
        <v>332.97</v>
      </c>
      <c r="E67" s="174">
        <v>300.27</v>
      </c>
      <c r="F67" s="174">
        <f t="shared" si="2"/>
        <v>90.18</v>
      </c>
      <c r="G67" s="223">
        <v>281.8</v>
      </c>
      <c r="H67" s="192">
        <f t="shared" si="1"/>
        <v>106.55</v>
      </c>
    </row>
    <row r="68" spans="1:8" ht="13.5" customHeight="1">
      <c r="A68" s="138">
        <v>2012801</v>
      </c>
      <c r="B68" s="173" t="s">
        <v>39</v>
      </c>
      <c r="C68" s="174">
        <v>288.72</v>
      </c>
      <c r="D68" s="174">
        <v>288.72</v>
      </c>
      <c r="E68" s="174">
        <v>266.06</v>
      </c>
      <c r="F68" s="174">
        <f t="shared" si="2"/>
        <v>92.15</v>
      </c>
      <c r="G68" s="223">
        <v>222.91</v>
      </c>
      <c r="H68" s="192">
        <f t="shared" si="1"/>
        <v>119.36</v>
      </c>
    </row>
    <row r="69" spans="1:8" ht="13.5" customHeight="1">
      <c r="A69" s="138">
        <v>2012802</v>
      </c>
      <c r="B69" s="173" t="s">
        <v>40</v>
      </c>
      <c r="C69" s="174">
        <v>14</v>
      </c>
      <c r="D69" s="174">
        <v>14</v>
      </c>
      <c r="E69" s="174">
        <v>14</v>
      </c>
      <c r="F69" s="174">
        <f t="shared" si="2"/>
        <v>100</v>
      </c>
      <c r="G69" s="223">
        <v>29</v>
      </c>
      <c r="H69" s="192">
        <f t="shared" si="1"/>
        <v>48.28</v>
      </c>
    </row>
    <row r="70" spans="1:8" ht="13.5" customHeight="1">
      <c r="A70" s="138">
        <v>2012850</v>
      </c>
      <c r="B70" s="173" t="s">
        <v>46</v>
      </c>
      <c r="C70" s="174"/>
      <c r="D70" s="174">
        <v>0</v>
      </c>
      <c r="E70" s="174">
        <v>1.18</v>
      </c>
      <c r="F70" s="174">
        <f t="shared" si="2"/>
      </c>
      <c r="G70" s="223">
        <v>5.62</v>
      </c>
      <c r="H70" s="192">
        <f aca="true" t="shared" si="3" ref="H70:H133">IF(G70=0,"",E70/G70*100)</f>
        <v>21</v>
      </c>
    </row>
    <row r="71" spans="1:8" ht="13.5" customHeight="1">
      <c r="A71" s="138">
        <v>2012899</v>
      </c>
      <c r="B71" s="173" t="s">
        <v>76</v>
      </c>
      <c r="C71" s="174">
        <v>30.25</v>
      </c>
      <c r="D71" s="174">
        <v>30.25</v>
      </c>
      <c r="E71" s="174">
        <v>19.03</v>
      </c>
      <c r="F71" s="174">
        <f t="shared" si="2"/>
        <v>62.91</v>
      </c>
      <c r="G71" s="223">
        <v>24.27</v>
      </c>
      <c r="H71" s="192">
        <f t="shared" si="3"/>
        <v>78.41</v>
      </c>
    </row>
    <row r="72" spans="1:8" s="158" customFormat="1" ht="13.5" customHeight="1">
      <c r="A72" s="138">
        <v>20129</v>
      </c>
      <c r="B72" s="173" t="s">
        <v>77</v>
      </c>
      <c r="C72" s="174">
        <v>4133.67</v>
      </c>
      <c r="D72" s="174">
        <v>4133.67</v>
      </c>
      <c r="E72" s="174">
        <v>3900.77</v>
      </c>
      <c r="F72" s="174">
        <f aca="true" t="shared" si="4" ref="F72:F135">IF(D72=0,"",E72/D72*100)</f>
        <v>94.37</v>
      </c>
      <c r="G72" s="223">
        <v>4007.16</v>
      </c>
      <c r="H72" s="192">
        <f t="shared" si="3"/>
        <v>97.35</v>
      </c>
    </row>
    <row r="73" spans="1:8" s="158" customFormat="1" ht="13.5" customHeight="1">
      <c r="A73" s="138">
        <v>2012901</v>
      </c>
      <c r="B73" s="173" t="s">
        <v>39</v>
      </c>
      <c r="C73" s="174">
        <v>785.94</v>
      </c>
      <c r="D73" s="174">
        <v>785.94</v>
      </c>
      <c r="E73" s="174">
        <v>753.05</v>
      </c>
      <c r="F73" s="174">
        <f t="shared" si="4"/>
        <v>95.82</v>
      </c>
      <c r="G73" s="223">
        <v>739.66</v>
      </c>
      <c r="H73" s="192">
        <f t="shared" si="3"/>
        <v>101.81</v>
      </c>
    </row>
    <row r="74" spans="1:8" ht="13.5" customHeight="1">
      <c r="A74" s="138">
        <v>2012902</v>
      </c>
      <c r="B74" s="173" t="s">
        <v>40</v>
      </c>
      <c r="C74" s="174">
        <v>218.67</v>
      </c>
      <c r="D74" s="174">
        <v>218.67</v>
      </c>
      <c r="E74" s="174">
        <v>203.1</v>
      </c>
      <c r="F74" s="174">
        <f t="shared" si="4"/>
        <v>92.88</v>
      </c>
      <c r="G74" s="223">
        <v>176.77</v>
      </c>
      <c r="H74" s="192">
        <f t="shared" si="3"/>
        <v>114.9</v>
      </c>
    </row>
    <row r="75" spans="1:8" ht="13.5" customHeight="1">
      <c r="A75" s="138">
        <v>2012950</v>
      </c>
      <c r="B75" s="173" t="s">
        <v>46</v>
      </c>
      <c r="C75" s="174">
        <v>316.69</v>
      </c>
      <c r="D75" s="174">
        <v>316.69</v>
      </c>
      <c r="E75" s="174">
        <v>300.3</v>
      </c>
      <c r="F75" s="174">
        <f t="shared" si="4"/>
        <v>94.82</v>
      </c>
      <c r="G75" s="223">
        <v>233.23</v>
      </c>
      <c r="H75" s="192">
        <f t="shared" si="3"/>
        <v>128.76</v>
      </c>
    </row>
    <row r="76" spans="1:8" ht="13.5" customHeight="1">
      <c r="A76" s="138">
        <v>2012999</v>
      </c>
      <c r="B76" s="173" t="s">
        <v>78</v>
      </c>
      <c r="C76" s="174">
        <v>2812.37</v>
      </c>
      <c r="D76" s="174">
        <v>2812.37</v>
      </c>
      <c r="E76" s="174">
        <v>2644.32</v>
      </c>
      <c r="F76" s="174">
        <f t="shared" si="4"/>
        <v>94.02</v>
      </c>
      <c r="G76" s="223">
        <v>2857.49</v>
      </c>
      <c r="H76" s="192">
        <f t="shared" si="3"/>
        <v>92.54</v>
      </c>
    </row>
    <row r="77" spans="1:8" ht="13.5" customHeight="1">
      <c r="A77" s="138">
        <v>20131</v>
      </c>
      <c r="B77" s="173" t="s">
        <v>79</v>
      </c>
      <c r="C77" s="174">
        <f>1796.6+42</f>
        <v>1838.6</v>
      </c>
      <c r="D77" s="174">
        <v>1838.6</v>
      </c>
      <c r="E77" s="174">
        <v>1782.07</v>
      </c>
      <c r="F77" s="174">
        <f t="shared" si="4"/>
        <v>96.93</v>
      </c>
      <c r="G77" s="223">
        <v>1468.63</v>
      </c>
      <c r="H77" s="192">
        <f t="shared" si="3"/>
        <v>121.34</v>
      </c>
    </row>
    <row r="78" spans="1:8" ht="13.5" customHeight="1">
      <c r="A78" s="138">
        <v>2013101</v>
      </c>
      <c r="B78" s="173" t="s">
        <v>39</v>
      </c>
      <c r="C78" s="174">
        <v>1488.78</v>
      </c>
      <c r="D78" s="174">
        <v>1488.78</v>
      </c>
      <c r="E78" s="174">
        <v>1423.56</v>
      </c>
      <c r="F78" s="174">
        <f t="shared" si="4"/>
        <v>95.62</v>
      </c>
      <c r="G78" s="223">
        <v>1305.33</v>
      </c>
      <c r="H78" s="192">
        <f t="shared" si="3"/>
        <v>109.06</v>
      </c>
    </row>
    <row r="79" spans="1:8" ht="13.5" customHeight="1">
      <c r="A79" s="138">
        <v>2013102</v>
      </c>
      <c r="B79" s="173" t="s">
        <v>40</v>
      </c>
      <c r="C79" s="174">
        <f>215.14+42</f>
        <v>257.14</v>
      </c>
      <c r="D79" s="174">
        <v>257.14</v>
      </c>
      <c r="E79" s="174">
        <v>279.63</v>
      </c>
      <c r="F79" s="174">
        <f t="shared" si="4"/>
        <v>108.75</v>
      </c>
      <c r="G79" s="223">
        <v>123.04</v>
      </c>
      <c r="H79" s="192">
        <f t="shared" si="3"/>
        <v>227.27</v>
      </c>
    </row>
    <row r="80" spans="1:8" ht="13.5" customHeight="1">
      <c r="A80" s="138">
        <v>2013150</v>
      </c>
      <c r="B80" s="173" t="s">
        <v>46</v>
      </c>
      <c r="C80" s="174">
        <v>92.68</v>
      </c>
      <c r="D80" s="174">
        <v>92.68</v>
      </c>
      <c r="E80" s="174">
        <v>78.89</v>
      </c>
      <c r="F80" s="174">
        <f t="shared" si="4"/>
        <v>85.12</v>
      </c>
      <c r="G80" s="223">
        <v>40.27</v>
      </c>
      <c r="H80" s="192">
        <f t="shared" si="3"/>
        <v>195.9</v>
      </c>
    </row>
    <row r="81" spans="1:8" ht="13.5" customHeight="1">
      <c r="A81" s="138">
        <v>20132</v>
      </c>
      <c r="B81" s="173" t="s">
        <v>80</v>
      </c>
      <c r="C81" s="174">
        <v>1793.84</v>
      </c>
      <c r="D81" s="174">
        <v>1793.84</v>
      </c>
      <c r="E81" s="174">
        <v>1834.5</v>
      </c>
      <c r="F81" s="174">
        <f t="shared" si="4"/>
        <v>102.27</v>
      </c>
      <c r="G81" s="223">
        <v>1560.72</v>
      </c>
      <c r="H81" s="192">
        <f t="shared" si="3"/>
        <v>117.54</v>
      </c>
    </row>
    <row r="82" spans="1:8" ht="13.5" customHeight="1">
      <c r="A82" s="138">
        <v>2013201</v>
      </c>
      <c r="B82" s="173" t="s">
        <v>39</v>
      </c>
      <c r="C82" s="174">
        <v>763.43</v>
      </c>
      <c r="D82" s="174">
        <v>763.43</v>
      </c>
      <c r="E82" s="174">
        <v>738.56</v>
      </c>
      <c r="F82" s="174">
        <f t="shared" si="4"/>
        <v>96.74</v>
      </c>
      <c r="G82" s="223">
        <v>694.13</v>
      </c>
      <c r="H82" s="192">
        <f t="shared" si="3"/>
        <v>106.4</v>
      </c>
    </row>
    <row r="83" spans="1:8" ht="13.5" customHeight="1">
      <c r="A83" s="138">
        <v>2013202</v>
      </c>
      <c r="B83" s="173" t="s">
        <v>40</v>
      </c>
      <c r="C83" s="174">
        <v>931.91</v>
      </c>
      <c r="D83" s="174">
        <v>931.91</v>
      </c>
      <c r="E83" s="174">
        <v>1028.26</v>
      </c>
      <c r="F83" s="174">
        <f t="shared" si="4"/>
        <v>110.34</v>
      </c>
      <c r="G83" s="223">
        <v>673.25</v>
      </c>
      <c r="H83" s="192">
        <f t="shared" si="3"/>
        <v>152.73</v>
      </c>
    </row>
    <row r="84" spans="1:8" ht="13.5" customHeight="1">
      <c r="A84" s="131">
        <v>2013250</v>
      </c>
      <c r="B84" s="132" t="s">
        <v>46</v>
      </c>
      <c r="C84" s="174">
        <v>98.5</v>
      </c>
      <c r="D84" s="174">
        <v>98.5</v>
      </c>
      <c r="E84" s="174">
        <v>67.69</v>
      </c>
      <c r="F84" s="174">
        <f t="shared" si="4"/>
        <v>68.72</v>
      </c>
      <c r="G84" s="223">
        <v>11.34</v>
      </c>
      <c r="H84" s="192">
        <f t="shared" si="3"/>
        <v>596.91</v>
      </c>
    </row>
    <row r="85" spans="1:8" ht="13.5" customHeight="1">
      <c r="A85" s="131">
        <v>2013299</v>
      </c>
      <c r="B85" s="132" t="s">
        <v>81</v>
      </c>
      <c r="C85" s="174"/>
      <c r="D85" s="174">
        <v>0</v>
      </c>
      <c r="E85" s="174"/>
      <c r="F85" s="174">
        <f t="shared" si="4"/>
      </c>
      <c r="G85" s="223">
        <v>182</v>
      </c>
      <c r="H85" s="192">
        <f t="shared" si="3"/>
        <v>0</v>
      </c>
    </row>
    <row r="86" spans="1:8" ht="13.5" customHeight="1">
      <c r="A86" s="138">
        <v>20133</v>
      </c>
      <c r="B86" s="173" t="s">
        <v>82</v>
      </c>
      <c r="C86" s="174">
        <v>1670.34</v>
      </c>
      <c r="D86" s="174">
        <v>1670.34</v>
      </c>
      <c r="E86" s="174">
        <v>1632.05</v>
      </c>
      <c r="F86" s="174">
        <f t="shared" si="4"/>
        <v>97.71</v>
      </c>
      <c r="G86" s="223">
        <v>1557.07</v>
      </c>
      <c r="H86" s="192">
        <f t="shared" si="3"/>
        <v>104.82</v>
      </c>
    </row>
    <row r="87" spans="1:8" ht="13.5" customHeight="1">
      <c r="A87" s="138">
        <v>2013301</v>
      </c>
      <c r="B87" s="173" t="s">
        <v>39</v>
      </c>
      <c r="C87" s="174">
        <v>436.55</v>
      </c>
      <c r="D87" s="174">
        <v>436.55</v>
      </c>
      <c r="E87" s="174">
        <v>429.81</v>
      </c>
      <c r="F87" s="174">
        <f t="shared" si="4"/>
        <v>98.46</v>
      </c>
      <c r="G87" s="223">
        <v>430.56</v>
      </c>
      <c r="H87" s="192">
        <f t="shared" si="3"/>
        <v>99.83</v>
      </c>
    </row>
    <row r="88" spans="1:8" ht="13.5" customHeight="1">
      <c r="A88" s="138">
        <v>2013302</v>
      </c>
      <c r="B88" s="179" t="s">
        <v>40</v>
      </c>
      <c r="C88" s="174">
        <v>150</v>
      </c>
      <c r="D88" s="174">
        <v>150</v>
      </c>
      <c r="E88" s="174">
        <v>164.52</v>
      </c>
      <c r="F88" s="174">
        <f t="shared" si="4"/>
        <v>109.68</v>
      </c>
      <c r="G88" s="223">
        <v>269.62</v>
      </c>
      <c r="H88" s="192">
        <f t="shared" si="3"/>
        <v>61.02</v>
      </c>
    </row>
    <row r="89" spans="1:8" ht="13.5" customHeight="1">
      <c r="A89" s="138">
        <v>2013350</v>
      </c>
      <c r="B89" s="179" t="s">
        <v>46</v>
      </c>
      <c r="C89" s="174">
        <v>1083.8</v>
      </c>
      <c r="D89" s="174">
        <v>1083.8</v>
      </c>
      <c r="E89" s="174">
        <v>1037.72</v>
      </c>
      <c r="F89" s="174">
        <f t="shared" si="4"/>
        <v>95.75</v>
      </c>
      <c r="G89" s="223">
        <v>856.89</v>
      </c>
      <c r="H89" s="192">
        <f t="shared" si="3"/>
        <v>121.1</v>
      </c>
    </row>
    <row r="90" spans="1:8" ht="13.5" customHeight="1">
      <c r="A90" s="138">
        <v>20134</v>
      </c>
      <c r="B90" s="173" t="s">
        <v>83</v>
      </c>
      <c r="C90" s="174">
        <v>793.74</v>
      </c>
      <c r="D90" s="174">
        <v>793.74</v>
      </c>
      <c r="E90" s="174">
        <v>707.27</v>
      </c>
      <c r="F90" s="174">
        <f t="shared" si="4"/>
        <v>89.11</v>
      </c>
      <c r="G90" s="223">
        <v>797.36</v>
      </c>
      <c r="H90" s="192">
        <f t="shared" si="3"/>
        <v>88.7</v>
      </c>
    </row>
    <row r="91" spans="1:8" ht="13.5" customHeight="1">
      <c r="A91" s="138">
        <v>2013401</v>
      </c>
      <c r="B91" s="173" t="s">
        <v>39</v>
      </c>
      <c r="C91" s="174">
        <v>446.23</v>
      </c>
      <c r="D91" s="174">
        <v>446.23</v>
      </c>
      <c r="E91" s="174">
        <v>408.57</v>
      </c>
      <c r="F91" s="174">
        <f t="shared" si="4"/>
        <v>91.56</v>
      </c>
      <c r="G91" s="223">
        <v>404.99</v>
      </c>
      <c r="H91" s="192">
        <f t="shared" si="3"/>
        <v>100.88</v>
      </c>
    </row>
    <row r="92" spans="1:8" ht="13.5" customHeight="1">
      <c r="A92" s="138">
        <v>2013402</v>
      </c>
      <c r="B92" s="173" t="s">
        <v>40</v>
      </c>
      <c r="C92" s="174">
        <v>247.63</v>
      </c>
      <c r="D92" s="174">
        <v>247.63</v>
      </c>
      <c r="E92" s="174">
        <v>235.42</v>
      </c>
      <c r="F92" s="174">
        <f t="shared" si="4"/>
        <v>95.07</v>
      </c>
      <c r="G92" s="223">
        <v>301.31</v>
      </c>
      <c r="H92" s="192">
        <f t="shared" si="3"/>
        <v>78.13</v>
      </c>
    </row>
    <row r="93" spans="1:8" ht="13.5" customHeight="1">
      <c r="A93" s="138">
        <v>2013450</v>
      </c>
      <c r="B93" s="173" t="s">
        <v>46</v>
      </c>
      <c r="C93" s="174">
        <v>99.88</v>
      </c>
      <c r="D93" s="174">
        <v>99.88</v>
      </c>
      <c r="E93" s="174">
        <v>63.28</v>
      </c>
      <c r="F93" s="174">
        <f t="shared" si="4"/>
        <v>63.36</v>
      </c>
      <c r="G93" s="223">
        <v>91.05</v>
      </c>
      <c r="H93" s="192">
        <f t="shared" si="3"/>
        <v>69.5</v>
      </c>
    </row>
    <row r="94" spans="1:8" ht="13.5" customHeight="1">
      <c r="A94" s="193">
        <v>20136</v>
      </c>
      <c r="B94" s="173" t="s">
        <v>84</v>
      </c>
      <c r="C94" s="174">
        <v>507.07</v>
      </c>
      <c r="D94" s="174">
        <v>507.07</v>
      </c>
      <c r="E94" s="174">
        <v>474.21</v>
      </c>
      <c r="F94" s="174">
        <f t="shared" si="4"/>
        <v>93.52</v>
      </c>
      <c r="G94" s="223">
        <v>405.57</v>
      </c>
      <c r="H94" s="192">
        <f t="shared" si="3"/>
        <v>116.92</v>
      </c>
    </row>
    <row r="95" spans="1:8" ht="13.5" customHeight="1">
      <c r="A95" s="138">
        <v>2013602</v>
      </c>
      <c r="B95" s="173" t="s">
        <v>40</v>
      </c>
      <c r="C95" s="174">
        <v>185</v>
      </c>
      <c r="D95" s="174">
        <v>185</v>
      </c>
      <c r="E95" s="174">
        <v>160.15</v>
      </c>
      <c r="F95" s="174">
        <f t="shared" si="4"/>
        <v>86.57</v>
      </c>
      <c r="G95" s="223">
        <v>131.24</v>
      </c>
      <c r="H95" s="192">
        <f t="shared" si="3"/>
        <v>122.03</v>
      </c>
    </row>
    <row r="96" spans="1:8" ht="13.5" customHeight="1">
      <c r="A96" s="138">
        <v>2013650</v>
      </c>
      <c r="B96" s="173" t="s">
        <v>46</v>
      </c>
      <c r="C96" s="174">
        <v>322.07</v>
      </c>
      <c r="D96" s="174">
        <v>322.07</v>
      </c>
      <c r="E96" s="174">
        <v>314.06</v>
      </c>
      <c r="F96" s="174">
        <f t="shared" si="4"/>
        <v>97.51</v>
      </c>
      <c r="G96" s="223">
        <v>274.34</v>
      </c>
      <c r="H96" s="192">
        <f t="shared" si="3"/>
        <v>114.48</v>
      </c>
    </row>
    <row r="97" spans="1:8" ht="13.5" customHeight="1">
      <c r="A97" s="193">
        <v>20137</v>
      </c>
      <c r="B97" s="173" t="s">
        <v>85</v>
      </c>
      <c r="C97" s="174">
        <v>373.1</v>
      </c>
      <c r="D97" s="174">
        <v>373.1</v>
      </c>
      <c r="E97" s="174">
        <v>379.33</v>
      </c>
      <c r="F97" s="174">
        <f t="shared" si="4"/>
        <v>101.67</v>
      </c>
      <c r="G97" s="223">
        <v>345.19</v>
      </c>
      <c r="H97" s="192">
        <f t="shared" si="3"/>
        <v>109.89</v>
      </c>
    </row>
    <row r="98" spans="1:8" ht="13.5" customHeight="1">
      <c r="A98" s="193">
        <v>2013701</v>
      </c>
      <c r="B98" s="173" t="s">
        <v>39</v>
      </c>
      <c r="C98" s="174">
        <v>184.52</v>
      </c>
      <c r="D98" s="174">
        <v>184.52</v>
      </c>
      <c r="E98" s="174">
        <v>196.63</v>
      </c>
      <c r="F98" s="174">
        <f t="shared" si="4"/>
        <v>106.56</v>
      </c>
      <c r="G98" s="223">
        <v>185.57</v>
      </c>
      <c r="H98" s="192">
        <f t="shared" si="3"/>
        <v>105.96</v>
      </c>
    </row>
    <row r="99" spans="1:8" ht="13.5" customHeight="1">
      <c r="A99" s="193">
        <v>2013750</v>
      </c>
      <c r="B99" s="173" t="s">
        <v>46</v>
      </c>
      <c r="C99" s="174">
        <v>188.58</v>
      </c>
      <c r="D99" s="174">
        <v>188.58</v>
      </c>
      <c r="E99" s="174">
        <v>182.7</v>
      </c>
      <c r="F99" s="174">
        <f t="shared" si="4"/>
        <v>96.88</v>
      </c>
      <c r="G99" s="223">
        <v>159.62</v>
      </c>
      <c r="H99" s="192">
        <f t="shared" si="3"/>
        <v>114.46</v>
      </c>
    </row>
    <row r="100" spans="1:8" ht="13.5" customHeight="1">
      <c r="A100" s="193">
        <v>20138</v>
      </c>
      <c r="B100" s="173" t="s">
        <v>86</v>
      </c>
      <c r="C100" s="174">
        <v>8188.13</v>
      </c>
      <c r="D100" s="174">
        <v>8188.13</v>
      </c>
      <c r="E100" s="174">
        <v>8183</v>
      </c>
      <c r="F100" s="174">
        <f t="shared" si="4"/>
        <v>99.94</v>
      </c>
      <c r="G100" s="223">
        <v>7774.77</v>
      </c>
      <c r="H100" s="192">
        <f t="shared" si="3"/>
        <v>105.25</v>
      </c>
    </row>
    <row r="101" spans="1:8" ht="13.5" customHeight="1">
      <c r="A101" s="138">
        <v>2013801</v>
      </c>
      <c r="B101" s="173" t="s">
        <v>39</v>
      </c>
      <c r="C101" s="174">
        <v>5399.33</v>
      </c>
      <c r="D101" s="174">
        <v>5399.33</v>
      </c>
      <c r="E101" s="174">
        <v>5381.45</v>
      </c>
      <c r="F101" s="174">
        <f t="shared" si="4"/>
        <v>99.67</v>
      </c>
      <c r="G101" s="223">
        <v>5227.28</v>
      </c>
      <c r="H101" s="192">
        <f t="shared" si="3"/>
        <v>102.95</v>
      </c>
    </row>
    <row r="102" spans="1:8" ht="13.5" customHeight="1">
      <c r="A102" s="138">
        <v>2013802</v>
      </c>
      <c r="B102" s="173" t="s">
        <v>40</v>
      </c>
      <c r="C102" s="174">
        <v>322.66</v>
      </c>
      <c r="D102" s="174">
        <v>322.66</v>
      </c>
      <c r="E102" s="174">
        <v>307.19</v>
      </c>
      <c r="F102" s="174">
        <f t="shared" si="4"/>
        <v>95.21</v>
      </c>
      <c r="G102" s="223">
        <v>297.54</v>
      </c>
      <c r="H102" s="192">
        <f t="shared" si="3"/>
        <v>103.24</v>
      </c>
    </row>
    <row r="103" spans="1:8" ht="13.5" customHeight="1">
      <c r="A103" s="138">
        <v>2013804</v>
      </c>
      <c r="B103" s="173" t="s">
        <v>87</v>
      </c>
      <c r="C103" s="174">
        <v>643.22</v>
      </c>
      <c r="D103" s="174">
        <v>643.22</v>
      </c>
      <c r="E103" s="174">
        <v>641.7</v>
      </c>
      <c r="F103" s="174">
        <f t="shared" si="4"/>
        <v>99.76</v>
      </c>
      <c r="G103" s="223">
        <v>610.27</v>
      </c>
      <c r="H103" s="192">
        <f t="shared" si="3"/>
        <v>105.15</v>
      </c>
    </row>
    <row r="104" spans="1:8" ht="13.5" customHeight="1">
      <c r="A104" s="138">
        <v>2013805</v>
      </c>
      <c r="B104" s="173" t="s">
        <v>88</v>
      </c>
      <c r="C104" s="174">
        <v>18</v>
      </c>
      <c r="D104" s="174">
        <v>18</v>
      </c>
      <c r="E104" s="174">
        <v>18</v>
      </c>
      <c r="F104" s="174">
        <f t="shared" si="4"/>
        <v>100</v>
      </c>
      <c r="G104" s="223">
        <v>29.47</v>
      </c>
      <c r="H104" s="192">
        <f t="shared" si="3"/>
        <v>61.08</v>
      </c>
    </row>
    <row r="105" spans="1:8" ht="13.5" customHeight="1">
      <c r="A105" s="138">
        <v>2013812</v>
      </c>
      <c r="B105" s="173" t="s">
        <v>89</v>
      </c>
      <c r="C105" s="174">
        <v>82</v>
      </c>
      <c r="D105" s="174">
        <v>82</v>
      </c>
      <c r="E105" s="174">
        <v>82</v>
      </c>
      <c r="F105" s="174">
        <f t="shared" si="4"/>
        <v>100</v>
      </c>
      <c r="G105" s="223">
        <v>82</v>
      </c>
      <c r="H105" s="192">
        <f t="shared" si="3"/>
        <v>100</v>
      </c>
    </row>
    <row r="106" spans="1:8" ht="13.5" customHeight="1">
      <c r="A106" s="138">
        <v>2013850</v>
      </c>
      <c r="B106" s="173" t="s">
        <v>46</v>
      </c>
      <c r="C106" s="174">
        <v>339.19</v>
      </c>
      <c r="D106" s="174">
        <v>339.19</v>
      </c>
      <c r="E106" s="174">
        <v>325.16</v>
      </c>
      <c r="F106" s="174">
        <f t="shared" si="4"/>
        <v>95.86</v>
      </c>
      <c r="G106" s="223">
        <v>353.81</v>
      </c>
      <c r="H106" s="192">
        <f t="shared" si="3"/>
        <v>91.9</v>
      </c>
    </row>
    <row r="107" spans="1:8" s="158" customFormat="1" ht="13.5" customHeight="1">
      <c r="A107" s="138">
        <v>2013899</v>
      </c>
      <c r="B107" s="173" t="s">
        <v>90</v>
      </c>
      <c r="C107" s="174">
        <v>1383.74</v>
      </c>
      <c r="D107" s="174">
        <v>1383.74</v>
      </c>
      <c r="E107" s="174">
        <v>1427.5</v>
      </c>
      <c r="F107" s="174">
        <f t="shared" si="4"/>
        <v>103.16</v>
      </c>
      <c r="G107" s="223">
        <v>1174.41</v>
      </c>
      <c r="H107" s="192">
        <f t="shared" si="3"/>
        <v>121.55</v>
      </c>
    </row>
    <row r="108" spans="1:8" ht="13.5" customHeight="1">
      <c r="A108" s="138">
        <v>20199</v>
      </c>
      <c r="B108" s="173" t="s">
        <v>91</v>
      </c>
      <c r="C108" s="174">
        <v>2521.22</v>
      </c>
      <c r="D108" s="174">
        <v>2521.22</v>
      </c>
      <c r="E108" s="174">
        <v>2489.2</v>
      </c>
      <c r="F108" s="174">
        <f t="shared" si="4"/>
        <v>98.73</v>
      </c>
      <c r="G108" s="223">
        <v>2071.73</v>
      </c>
      <c r="H108" s="192">
        <f t="shared" si="3"/>
        <v>120.15</v>
      </c>
    </row>
    <row r="109" spans="1:8" ht="13.5" customHeight="1">
      <c r="A109" s="138">
        <v>2019999</v>
      </c>
      <c r="B109" s="173" t="s">
        <v>92</v>
      </c>
      <c r="C109" s="174">
        <v>2521.22</v>
      </c>
      <c r="D109" s="174">
        <v>2521.22</v>
      </c>
      <c r="E109" s="174">
        <v>2489.2</v>
      </c>
      <c r="F109" s="174">
        <f t="shared" si="4"/>
        <v>98.73</v>
      </c>
      <c r="G109" s="223">
        <v>2071.73</v>
      </c>
      <c r="H109" s="192">
        <f t="shared" si="3"/>
        <v>120.15</v>
      </c>
    </row>
    <row r="110" spans="1:8" ht="13.5" customHeight="1">
      <c r="A110" s="171">
        <v>203</v>
      </c>
      <c r="B110" s="172" t="s">
        <v>93</v>
      </c>
      <c r="C110" s="169">
        <v>1285.75</v>
      </c>
      <c r="D110" s="169">
        <v>1285.75</v>
      </c>
      <c r="E110" s="169">
        <v>1686.39</v>
      </c>
      <c r="F110" s="169">
        <f t="shared" si="4"/>
        <v>131.16</v>
      </c>
      <c r="G110" s="222">
        <v>1487.41</v>
      </c>
      <c r="H110" s="124">
        <f t="shared" si="3"/>
        <v>113.38</v>
      </c>
    </row>
    <row r="111" spans="1:8" ht="13.5" customHeight="1">
      <c r="A111" s="171">
        <v>204</v>
      </c>
      <c r="B111" s="172" t="s">
        <v>94</v>
      </c>
      <c r="C111" s="169">
        <v>83196.18</v>
      </c>
      <c r="D111" s="169">
        <v>82930.18</v>
      </c>
      <c r="E111" s="169">
        <v>84876.99</v>
      </c>
      <c r="F111" s="169">
        <f t="shared" si="4"/>
        <v>102.35</v>
      </c>
      <c r="G111" s="222">
        <v>82081.61</v>
      </c>
      <c r="H111" s="124">
        <f t="shared" si="3"/>
        <v>103.41</v>
      </c>
    </row>
    <row r="112" spans="1:8" ht="13.5" customHeight="1">
      <c r="A112" s="138">
        <v>20401</v>
      </c>
      <c r="B112" s="173" t="s">
        <v>95</v>
      </c>
      <c r="C112" s="174">
        <v>52</v>
      </c>
      <c r="D112" s="174">
        <v>52</v>
      </c>
      <c r="E112" s="174">
        <v>52</v>
      </c>
      <c r="F112" s="174">
        <f t="shared" si="4"/>
        <v>100</v>
      </c>
      <c r="G112" s="223">
        <v>52</v>
      </c>
      <c r="H112" s="192">
        <f t="shared" si="3"/>
        <v>100</v>
      </c>
    </row>
    <row r="113" spans="1:8" ht="13.5" customHeight="1">
      <c r="A113" s="138">
        <v>20402</v>
      </c>
      <c r="B113" s="173" t="s">
        <v>96</v>
      </c>
      <c r="C113" s="174">
        <v>48484.15</v>
      </c>
      <c r="D113" s="174">
        <v>48218.15</v>
      </c>
      <c r="E113" s="174">
        <v>49360.56</v>
      </c>
      <c r="F113" s="174">
        <f t="shared" si="4"/>
        <v>102.37</v>
      </c>
      <c r="G113" s="223">
        <v>47858.29</v>
      </c>
      <c r="H113" s="192">
        <f t="shared" si="3"/>
        <v>103.14</v>
      </c>
    </row>
    <row r="114" spans="1:198" s="159" customFormat="1" ht="13.5" customHeight="1">
      <c r="A114" s="138">
        <v>20404</v>
      </c>
      <c r="B114" s="173" t="s">
        <v>97</v>
      </c>
      <c r="C114" s="174">
        <v>3348.97</v>
      </c>
      <c r="D114" s="174">
        <v>3348.97</v>
      </c>
      <c r="E114" s="174">
        <v>3353.79</v>
      </c>
      <c r="F114" s="174">
        <f t="shared" si="4"/>
        <v>100.14</v>
      </c>
      <c r="G114" s="223">
        <v>3432.47</v>
      </c>
      <c r="H114" s="192">
        <f t="shared" si="3"/>
        <v>97.71</v>
      </c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</row>
    <row r="115" spans="1:8" ht="13.5" customHeight="1">
      <c r="A115" s="138">
        <v>20405</v>
      </c>
      <c r="B115" s="173" t="s">
        <v>98</v>
      </c>
      <c r="C115" s="174">
        <v>8943.14</v>
      </c>
      <c r="D115" s="174">
        <v>8943.14</v>
      </c>
      <c r="E115" s="174">
        <v>9386.71</v>
      </c>
      <c r="F115" s="174">
        <f t="shared" si="4"/>
        <v>104.96</v>
      </c>
      <c r="G115" s="223">
        <v>8492.64</v>
      </c>
      <c r="H115" s="192">
        <f t="shared" si="3"/>
        <v>110.53</v>
      </c>
    </row>
    <row r="116" spans="1:8" ht="13.5" customHeight="1">
      <c r="A116" s="138">
        <v>20406</v>
      </c>
      <c r="B116" s="173" t="s">
        <v>99</v>
      </c>
      <c r="C116" s="174">
        <v>7196.11</v>
      </c>
      <c r="D116" s="174">
        <v>7196.11</v>
      </c>
      <c r="E116" s="174">
        <v>7304.11</v>
      </c>
      <c r="F116" s="174">
        <f t="shared" si="4"/>
        <v>101.5</v>
      </c>
      <c r="G116" s="223">
        <v>7082.67</v>
      </c>
      <c r="H116" s="192">
        <f t="shared" si="3"/>
        <v>103.13</v>
      </c>
    </row>
    <row r="117" spans="1:8" ht="13.5" customHeight="1">
      <c r="A117" s="171">
        <v>205</v>
      </c>
      <c r="B117" s="172" t="s">
        <v>100</v>
      </c>
      <c r="C117" s="169">
        <v>212775.1</v>
      </c>
      <c r="D117" s="169">
        <v>210775.1</v>
      </c>
      <c r="E117" s="169">
        <v>206459.98</v>
      </c>
      <c r="F117" s="169">
        <f t="shared" si="4"/>
        <v>97.95</v>
      </c>
      <c r="G117" s="222">
        <v>185453.96</v>
      </c>
      <c r="H117" s="124">
        <f t="shared" si="3"/>
        <v>111.33</v>
      </c>
    </row>
    <row r="118" spans="1:8" ht="13.5" customHeight="1">
      <c r="A118" s="138">
        <v>20501</v>
      </c>
      <c r="B118" s="173" t="s">
        <v>101</v>
      </c>
      <c r="C118" s="174">
        <v>403.68</v>
      </c>
      <c r="D118" s="174">
        <v>403.68</v>
      </c>
      <c r="E118" s="174">
        <v>396.27</v>
      </c>
      <c r="F118" s="174">
        <f t="shared" si="4"/>
        <v>98.16</v>
      </c>
      <c r="G118" s="223">
        <v>487.82</v>
      </c>
      <c r="H118" s="192">
        <f t="shared" si="3"/>
        <v>81.23</v>
      </c>
    </row>
    <row r="119" spans="1:8" ht="13.5" customHeight="1">
      <c r="A119" s="138">
        <v>2050101</v>
      </c>
      <c r="B119" s="173" t="s">
        <v>39</v>
      </c>
      <c r="C119" s="174">
        <v>403.68</v>
      </c>
      <c r="D119" s="174">
        <v>403.68</v>
      </c>
      <c r="E119" s="174">
        <v>396.27</v>
      </c>
      <c r="F119" s="174">
        <f t="shared" si="4"/>
        <v>98.16</v>
      </c>
      <c r="G119" s="223">
        <v>487.82</v>
      </c>
      <c r="H119" s="192">
        <f t="shared" si="3"/>
        <v>81.23</v>
      </c>
    </row>
    <row r="120" spans="1:8" ht="13.5" customHeight="1">
      <c r="A120" s="138">
        <v>20502</v>
      </c>
      <c r="B120" s="173" t="s">
        <v>102</v>
      </c>
      <c r="C120" s="174">
        <v>182426.44</v>
      </c>
      <c r="D120" s="174">
        <v>180426.44</v>
      </c>
      <c r="E120" s="174">
        <v>175052.71</v>
      </c>
      <c r="F120" s="174">
        <f t="shared" si="4"/>
        <v>97.02</v>
      </c>
      <c r="G120" s="223">
        <v>161036.63</v>
      </c>
      <c r="H120" s="192">
        <f t="shared" si="3"/>
        <v>108.7</v>
      </c>
    </row>
    <row r="121" spans="1:8" s="158" customFormat="1" ht="13.5" customHeight="1">
      <c r="A121" s="193" t="s">
        <v>103</v>
      </c>
      <c r="B121" s="173" t="s">
        <v>104</v>
      </c>
      <c r="C121" s="174">
        <v>26204.64</v>
      </c>
      <c r="D121" s="174">
        <v>26204.64</v>
      </c>
      <c r="E121" s="174">
        <v>26942.31</v>
      </c>
      <c r="F121" s="174">
        <f t="shared" si="4"/>
        <v>102.82</v>
      </c>
      <c r="G121" s="223">
        <v>22026.22</v>
      </c>
      <c r="H121" s="192">
        <f t="shared" si="3"/>
        <v>122.32</v>
      </c>
    </row>
    <row r="122" spans="1:8" ht="13.5" customHeight="1">
      <c r="A122" s="193" t="s">
        <v>105</v>
      </c>
      <c r="B122" s="173" t="s">
        <v>106</v>
      </c>
      <c r="C122" s="174">
        <v>81701.19</v>
      </c>
      <c r="D122" s="174">
        <v>81701.19</v>
      </c>
      <c r="E122" s="174">
        <v>81322.96</v>
      </c>
      <c r="F122" s="174">
        <f t="shared" si="4"/>
        <v>99.54</v>
      </c>
      <c r="G122" s="223">
        <v>63727.76</v>
      </c>
      <c r="H122" s="192">
        <f t="shared" si="3"/>
        <v>127.61</v>
      </c>
    </row>
    <row r="123" spans="1:8" ht="13.5" customHeight="1">
      <c r="A123" s="138">
        <v>2050203</v>
      </c>
      <c r="B123" s="173" t="s">
        <v>107</v>
      </c>
      <c r="C123" s="174">
        <v>48129.68</v>
      </c>
      <c r="D123" s="174">
        <v>48129.68</v>
      </c>
      <c r="E123" s="174">
        <v>47614.12</v>
      </c>
      <c r="F123" s="174">
        <f t="shared" si="4"/>
        <v>98.93</v>
      </c>
      <c r="G123" s="223">
        <v>38590.01</v>
      </c>
      <c r="H123" s="192">
        <f t="shared" si="3"/>
        <v>123.38</v>
      </c>
    </row>
    <row r="124" spans="1:8" ht="13.5" customHeight="1">
      <c r="A124" s="138">
        <v>2050204</v>
      </c>
      <c r="B124" s="173" t="s">
        <v>108</v>
      </c>
      <c r="C124" s="174">
        <v>2850.46</v>
      </c>
      <c r="D124" s="174">
        <v>2850.46</v>
      </c>
      <c r="E124" s="174">
        <v>2901.23</v>
      </c>
      <c r="F124" s="174">
        <f t="shared" si="4"/>
        <v>101.78</v>
      </c>
      <c r="G124" s="223">
        <v>2350.78</v>
      </c>
      <c r="H124" s="192">
        <f t="shared" si="3"/>
        <v>123.42</v>
      </c>
    </row>
    <row r="125" spans="1:8" ht="13.5" customHeight="1">
      <c r="A125" s="138">
        <v>2050299</v>
      </c>
      <c r="B125" s="173" t="s">
        <v>109</v>
      </c>
      <c r="C125" s="174">
        <v>23540.47</v>
      </c>
      <c r="D125" s="174">
        <v>21540.47</v>
      </c>
      <c r="E125" s="174">
        <v>16272.09</v>
      </c>
      <c r="F125" s="174">
        <f t="shared" si="4"/>
        <v>75.54</v>
      </c>
      <c r="G125" s="223">
        <v>34341.86</v>
      </c>
      <c r="H125" s="192">
        <f t="shared" si="3"/>
        <v>47.38</v>
      </c>
    </row>
    <row r="126" spans="1:8" ht="13.5" customHeight="1">
      <c r="A126" s="138">
        <v>20503</v>
      </c>
      <c r="B126" s="173" t="s">
        <v>110</v>
      </c>
      <c r="C126" s="174">
        <v>3572.89</v>
      </c>
      <c r="D126" s="174">
        <v>3572.89</v>
      </c>
      <c r="E126" s="174">
        <v>4140.85</v>
      </c>
      <c r="F126" s="174">
        <f t="shared" si="4"/>
        <v>115.9</v>
      </c>
      <c r="G126" s="223">
        <v>3387.87</v>
      </c>
      <c r="H126" s="192">
        <f t="shared" si="3"/>
        <v>122.23</v>
      </c>
    </row>
    <row r="127" spans="1:8" ht="13.5" customHeight="1">
      <c r="A127" s="138">
        <v>2050302</v>
      </c>
      <c r="B127" s="173" t="s">
        <v>111</v>
      </c>
      <c r="C127" s="174">
        <v>3572.89</v>
      </c>
      <c r="D127" s="174">
        <v>3572.89</v>
      </c>
      <c r="E127" s="174">
        <v>4140.85</v>
      </c>
      <c r="F127" s="174">
        <f t="shared" si="4"/>
        <v>115.9</v>
      </c>
      <c r="G127" s="223">
        <v>3387.87</v>
      </c>
      <c r="H127" s="192">
        <f t="shared" si="3"/>
        <v>122.23</v>
      </c>
    </row>
    <row r="128" spans="1:8" ht="13.5" customHeight="1">
      <c r="A128" s="138">
        <v>20504</v>
      </c>
      <c r="B128" s="173" t="s">
        <v>112</v>
      </c>
      <c r="C128" s="174">
        <v>627.3</v>
      </c>
      <c r="D128" s="174">
        <v>627.3</v>
      </c>
      <c r="E128" s="174">
        <v>592.28</v>
      </c>
      <c r="F128" s="174">
        <f t="shared" si="4"/>
        <v>94.42</v>
      </c>
      <c r="G128" s="223">
        <v>821.81</v>
      </c>
      <c r="H128" s="192">
        <f t="shared" si="3"/>
        <v>72.07</v>
      </c>
    </row>
    <row r="129" spans="1:8" ht="13.5" customHeight="1">
      <c r="A129" s="138">
        <v>2050499</v>
      </c>
      <c r="B129" s="173" t="s">
        <v>113</v>
      </c>
      <c r="C129" s="174">
        <v>627.3</v>
      </c>
      <c r="D129" s="174">
        <v>627.3</v>
      </c>
      <c r="E129" s="174">
        <v>592.28</v>
      </c>
      <c r="F129" s="174">
        <f t="shared" si="4"/>
        <v>94.42</v>
      </c>
      <c r="G129" s="223">
        <v>821.81</v>
      </c>
      <c r="H129" s="192">
        <f t="shared" si="3"/>
        <v>72.07</v>
      </c>
    </row>
    <row r="130" spans="1:8" ht="13.5" customHeight="1">
      <c r="A130" s="138">
        <v>20507</v>
      </c>
      <c r="B130" s="173" t="s">
        <v>114</v>
      </c>
      <c r="C130" s="174">
        <v>921.38</v>
      </c>
      <c r="D130" s="174">
        <v>921.38</v>
      </c>
      <c r="E130" s="174">
        <v>932.18</v>
      </c>
      <c r="F130" s="174">
        <f t="shared" si="4"/>
        <v>101.17</v>
      </c>
      <c r="G130" s="223">
        <v>761.95</v>
      </c>
      <c r="H130" s="174">
        <f t="shared" si="3"/>
        <v>122.34</v>
      </c>
    </row>
    <row r="131" spans="1:8" ht="13.5" customHeight="1">
      <c r="A131" s="138">
        <v>2050701</v>
      </c>
      <c r="B131" s="173" t="s">
        <v>115</v>
      </c>
      <c r="C131" s="174">
        <v>921.38</v>
      </c>
      <c r="D131" s="174">
        <v>921.38</v>
      </c>
      <c r="E131" s="174">
        <v>932.18</v>
      </c>
      <c r="F131" s="174">
        <f t="shared" si="4"/>
        <v>101.17</v>
      </c>
      <c r="G131" s="223">
        <v>761.95</v>
      </c>
      <c r="H131" s="174">
        <f t="shared" si="3"/>
        <v>122.34</v>
      </c>
    </row>
    <row r="132" spans="1:8" ht="13.5" customHeight="1">
      <c r="A132" s="138">
        <v>20508</v>
      </c>
      <c r="B132" s="173" t="s">
        <v>116</v>
      </c>
      <c r="C132" s="174">
        <v>1267.66</v>
      </c>
      <c r="D132" s="174">
        <v>1267.66</v>
      </c>
      <c r="E132" s="174">
        <v>1168.29</v>
      </c>
      <c r="F132" s="174">
        <f t="shared" si="4"/>
        <v>92.16</v>
      </c>
      <c r="G132" s="223">
        <v>1558.2</v>
      </c>
      <c r="H132" s="192">
        <f t="shared" si="3"/>
        <v>74.98</v>
      </c>
    </row>
    <row r="133" spans="1:8" ht="13.5" customHeight="1">
      <c r="A133" s="138">
        <v>2050899</v>
      </c>
      <c r="B133" s="173" t="s">
        <v>117</v>
      </c>
      <c r="C133" s="174">
        <v>1267.66</v>
      </c>
      <c r="D133" s="174">
        <v>1267.66</v>
      </c>
      <c r="E133" s="174">
        <v>1168.29</v>
      </c>
      <c r="F133" s="174">
        <f t="shared" si="4"/>
        <v>92.16</v>
      </c>
      <c r="G133" s="223">
        <v>1558.2</v>
      </c>
      <c r="H133" s="192">
        <f t="shared" si="3"/>
        <v>74.98</v>
      </c>
    </row>
    <row r="134" spans="1:198" s="159" customFormat="1" ht="13.5" customHeight="1">
      <c r="A134" s="138">
        <v>20509</v>
      </c>
      <c r="B134" s="173" t="s">
        <v>118</v>
      </c>
      <c r="C134" s="174">
        <v>23555.73</v>
      </c>
      <c r="D134" s="174">
        <v>23555.73</v>
      </c>
      <c r="E134" s="174">
        <v>24177.39</v>
      </c>
      <c r="F134" s="174">
        <f t="shared" si="4"/>
        <v>102.64</v>
      </c>
      <c r="G134" s="223">
        <v>17399.66</v>
      </c>
      <c r="H134" s="192">
        <f aca="true" t="shared" si="5" ref="H134:H197">IF(G134=0,"",E134/G134*100)</f>
        <v>138.95</v>
      </c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  <c r="DL134" s="158"/>
      <c r="DM134" s="158"/>
      <c r="DN134" s="158"/>
      <c r="DO134" s="158"/>
      <c r="DP134" s="158"/>
      <c r="DQ134" s="158"/>
      <c r="DR134" s="158"/>
      <c r="DS134" s="158"/>
      <c r="DT134" s="158"/>
      <c r="DU134" s="158"/>
      <c r="DV134" s="158"/>
      <c r="DW134" s="158"/>
      <c r="DX134" s="158"/>
      <c r="DY134" s="158"/>
      <c r="DZ134" s="158"/>
      <c r="EA134" s="158"/>
      <c r="EB134" s="158"/>
      <c r="EC134" s="158"/>
      <c r="ED134" s="158"/>
      <c r="EE134" s="158"/>
      <c r="EF134" s="158"/>
      <c r="EG134" s="158"/>
      <c r="EH134" s="158"/>
      <c r="EI134" s="158"/>
      <c r="EJ134" s="158"/>
      <c r="EK134" s="158"/>
      <c r="EL134" s="158"/>
      <c r="EM134" s="158"/>
      <c r="EN134" s="158"/>
      <c r="EO134" s="158"/>
      <c r="EP134" s="158"/>
      <c r="EQ134" s="158"/>
      <c r="ER134" s="158"/>
      <c r="ES134" s="158"/>
      <c r="ET134" s="158"/>
      <c r="EU134" s="158"/>
      <c r="EV134" s="158"/>
      <c r="EW134" s="158"/>
      <c r="EX134" s="158"/>
      <c r="EY134" s="158"/>
      <c r="EZ134" s="158"/>
      <c r="FA134" s="158"/>
      <c r="FB134" s="158"/>
      <c r="FC134" s="158"/>
      <c r="FD134" s="158"/>
      <c r="FE134" s="158"/>
      <c r="FF134" s="158"/>
      <c r="FG134" s="158"/>
      <c r="FH134" s="158"/>
      <c r="FI134" s="158"/>
      <c r="FJ134" s="158"/>
      <c r="FK134" s="158"/>
      <c r="FL134" s="158"/>
      <c r="FM134" s="158"/>
      <c r="FN134" s="158"/>
      <c r="FO134" s="158"/>
      <c r="FP134" s="158"/>
      <c r="FQ134" s="158"/>
      <c r="FR134" s="158"/>
      <c r="FS134" s="158"/>
      <c r="FT134" s="158"/>
      <c r="FU134" s="158"/>
      <c r="FV134" s="158"/>
      <c r="FW134" s="158"/>
      <c r="FX134" s="158"/>
      <c r="FY134" s="158"/>
      <c r="FZ134" s="158"/>
      <c r="GA134" s="158"/>
      <c r="GB134" s="158"/>
      <c r="GC134" s="158"/>
      <c r="GD134" s="158"/>
      <c r="GE134" s="158"/>
      <c r="GF134" s="158"/>
      <c r="GG134" s="158"/>
      <c r="GH134" s="158"/>
      <c r="GI134" s="158"/>
      <c r="GJ134" s="158"/>
      <c r="GK134" s="158"/>
      <c r="GL134" s="158"/>
      <c r="GM134" s="158"/>
      <c r="GN134" s="158"/>
      <c r="GO134" s="158"/>
      <c r="GP134" s="158"/>
    </row>
    <row r="135" spans="1:8" ht="13.5" customHeight="1">
      <c r="A135" s="138">
        <v>2050999</v>
      </c>
      <c r="B135" s="173" t="s">
        <v>119</v>
      </c>
      <c r="C135" s="174">
        <v>23555.73</v>
      </c>
      <c r="D135" s="174">
        <v>23555.73</v>
      </c>
      <c r="E135" s="174">
        <v>24177.39</v>
      </c>
      <c r="F135" s="174">
        <f t="shared" si="4"/>
        <v>102.64</v>
      </c>
      <c r="G135" s="223">
        <v>17399.66</v>
      </c>
      <c r="H135" s="192">
        <f t="shared" si="5"/>
        <v>138.95</v>
      </c>
    </row>
    <row r="136" spans="1:8" ht="13.5" customHeight="1">
      <c r="A136" s="171">
        <v>206</v>
      </c>
      <c r="B136" s="172" t="s">
        <v>120</v>
      </c>
      <c r="C136" s="169">
        <v>56966.2</v>
      </c>
      <c r="D136" s="169">
        <v>69349.83</v>
      </c>
      <c r="E136" s="169">
        <v>67002.64</v>
      </c>
      <c r="F136" s="169">
        <f aca="true" t="shared" si="6" ref="F136:F143">IF(D136=0,"",E136/D136*100)</f>
        <v>96.62</v>
      </c>
      <c r="G136" s="222">
        <v>50733.63</v>
      </c>
      <c r="H136" s="124">
        <f t="shared" si="5"/>
        <v>132.07</v>
      </c>
    </row>
    <row r="137" spans="1:8" ht="13.5" customHeight="1">
      <c r="A137" s="138">
        <v>20601</v>
      </c>
      <c r="B137" s="173" t="s">
        <v>121</v>
      </c>
      <c r="C137" s="174">
        <v>5194.66</v>
      </c>
      <c r="D137" s="174">
        <v>5194.66</v>
      </c>
      <c r="E137" s="174">
        <v>4221.13</v>
      </c>
      <c r="F137" s="174">
        <f t="shared" si="6"/>
        <v>81.26</v>
      </c>
      <c r="G137" s="223">
        <v>4964.14</v>
      </c>
      <c r="H137" s="192">
        <f t="shared" si="5"/>
        <v>85.03</v>
      </c>
    </row>
    <row r="138" spans="1:8" ht="13.5" customHeight="1">
      <c r="A138" s="138">
        <v>2060101</v>
      </c>
      <c r="B138" s="173" t="s">
        <v>39</v>
      </c>
      <c r="C138" s="174">
        <v>675.62</v>
      </c>
      <c r="D138" s="174">
        <v>675.62</v>
      </c>
      <c r="E138" s="174">
        <v>667.95</v>
      </c>
      <c r="F138" s="174">
        <f t="shared" si="6"/>
        <v>98.86</v>
      </c>
      <c r="G138" s="223">
        <v>603.98</v>
      </c>
      <c r="H138" s="192">
        <f t="shared" si="5"/>
        <v>110.59</v>
      </c>
    </row>
    <row r="139" spans="1:8" ht="13.5" customHeight="1">
      <c r="A139" s="138">
        <v>2060102</v>
      </c>
      <c r="B139" s="173" t="s">
        <v>40</v>
      </c>
      <c r="C139" s="174">
        <v>4176.57</v>
      </c>
      <c r="D139" s="174">
        <v>4176.57</v>
      </c>
      <c r="E139" s="174">
        <v>3262.53</v>
      </c>
      <c r="F139" s="174">
        <f t="shared" si="6"/>
        <v>78.12</v>
      </c>
      <c r="G139" s="223">
        <v>4138.09</v>
      </c>
      <c r="H139" s="192">
        <f t="shared" si="5"/>
        <v>78.84</v>
      </c>
    </row>
    <row r="140" spans="1:8" ht="13.5" customHeight="1">
      <c r="A140" s="138">
        <v>2060199</v>
      </c>
      <c r="B140" s="173" t="s">
        <v>122</v>
      </c>
      <c r="C140" s="174">
        <v>342.47</v>
      </c>
      <c r="D140" s="174">
        <v>342.47</v>
      </c>
      <c r="E140" s="174">
        <v>290.65</v>
      </c>
      <c r="F140" s="174">
        <f t="shared" si="6"/>
        <v>84.87</v>
      </c>
      <c r="G140" s="223">
        <v>222.06</v>
      </c>
      <c r="H140" s="192">
        <f t="shared" si="5"/>
        <v>130.89</v>
      </c>
    </row>
    <row r="141" spans="1:8" ht="13.5" customHeight="1">
      <c r="A141" s="138">
        <v>20602</v>
      </c>
      <c r="B141" s="173" t="s">
        <v>123</v>
      </c>
      <c r="C141" s="174"/>
      <c r="D141" s="174">
        <v>10000</v>
      </c>
      <c r="E141" s="174">
        <v>10000</v>
      </c>
      <c r="F141" s="174">
        <f t="shared" si="6"/>
        <v>100</v>
      </c>
      <c r="G141" s="223"/>
      <c r="H141" s="192">
        <f t="shared" si="5"/>
      </c>
    </row>
    <row r="142" spans="1:8" ht="13.5" customHeight="1">
      <c r="A142" s="138">
        <v>2060204</v>
      </c>
      <c r="B142" s="173" t="s">
        <v>124</v>
      </c>
      <c r="C142" s="174"/>
      <c r="D142" s="174">
        <v>10000</v>
      </c>
      <c r="E142" s="174">
        <v>10000</v>
      </c>
      <c r="F142" s="174">
        <f t="shared" si="6"/>
        <v>100</v>
      </c>
      <c r="G142" s="223"/>
      <c r="H142" s="192">
        <f t="shared" si="5"/>
      </c>
    </row>
    <row r="143" spans="1:8" ht="13.5" customHeight="1">
      <c r="A143" s="138">
        <v>20604</v>
      </c>
      <c r="B143" s="173" t="s">
        <v>125</v>
      </c>
      <c r="C143" s="174">
        <v>9000</v>
      </c>
      <c r="D143" s="174">
        <v>9000</v>
      </c>
      <c r="E143" s="174">
        <v>8872.35</v>
      </c>
      <c r="F143" s="174">
        <f t="shared" si="6"/>
        <v>98.58</v>
      </c>
      <c r="G143" s="223">
        <v>5500</v>
      </c>
      <c r="H143" s="192">
        <f t="shared" si="5"/>
        <v>161.32</v>
      </c>
    </row>
    <row r="144" spans="1:8" ht="13.5" customHeight="1">
      <c r="A144" s="138">
        <v>2060404</v>
      </c>
      <c r="B144" s="173" t="s">
        <v>126</v>
      </c>
      <c r="C144" s="174"/>
      <c r="D144" s="174"/>
      <c r="E144" s="174">
        <v>500</v>
      </c>
      <c r="F144" s="174"/>
      <c r="G144" s="223"/>
      <c r="H144" s="192">
        <f t="shared" si="5"/>
      </c>
    </row>
    <row r="145" spans="1:8" ht="13.5" customHeight="1">
      <c r="A145" s="138">
        <v>2060499</v>
      </c>
      <c r="B145" s="173" t="s">
        <v>127</v>
      </c>
      <c r="C145" s="174">
        <v>9000</v>
      </c>
      <c r="D145" s="174">
        <v>9000</v>
      </c>
      <c r="E145" s="174">
        <v>8372.35</v>
      </c>
      <c r="F145" s="174">
        <f aca="true" t="shared" si="7" ref="F145:F202">IF(D145=0,"",E145/D145*100)</f>
        <v>93.03</v>
      </c>
      <c r="G145" s="223">
        <v>5500</v>
      </c>
      <c r="H145" s="192">
        <f t="shared" si="5"/>
        <v>152.22</v>
      </c>
    </row>
    <row r="146" spans="1:8" ht="13.5" customHeight="1">
      <c r="A146" s="138">
        <v>20605</v>
      </c>
      <c r="B146" s="173" t="s">
        <v>128</v>
      </c>
      <c r="C146" s="174">
        <v>109.75</v>
      </c>
      <c r="D146" s="174">
        <v>109.75</v>
      </c>
      <c r="E146" s="174">
        <v>105.64</v>
      </c>
      <c r="F146" s="174">
        <f t="shared" si="7"/>
        <v>96.26</v>
      </c>
      <c r="G146" s="223">
        <v>95.15</v>
      </c>
      <c r="H146" s="192">
        <f t="shared" si="5"/>
        <v>111.02</v>
      </c>
    </row>
    <row r="147" spans="1:8" ht="13.5" customHeight="1">
      <c r="A147" s="138">
        <v>2060501</v>
      </c>
      <c r="B147" s="173" t="s">
        <v>129</v>
      </c>
      <c r="C147" s="174">
        <v>109.75</v>
      </c>
      <c r="D147" s="174">
        <v>109.75</v>
      </c>
      <c r="E147" s="174">
        <v>105.64</v>
      </c>
      <c r="F147" s="174">
        <f t="shared" si="7"/>
        <v>96.26</v>
      </c>
      <c r="G147" s="223">
        <v>95.15</v>
      </c>
      <c r="H147" s="192">
        <f t="shared" si="5"/>
        <v>111.02</v>
      </c>
    </row>
    <row r="148" spans="1:8" ht="13.5" customHeight="1">
      <c r="A148" s="138">
        <v>20607</v>
      </c>
      <c r="B148" s="173" t="s">
        <v>130</v>
      </c>
      <c r="C148" s="174">
        <v>1882.16</v>
      </c>
      <c r="D148" s="174">
        <v>1882.16</v>
      </c>
      <c r="E148" s="174">
        <v>1836.95</v>
      </c>
      <c r="F148" s="174">
        <f t="shared" si="7"/>
        <v>97.6</v>
      </c>
      <c r="G148" s="223">
        <v>1823.11</v>
      </c>
      <c r="H148" s="192">
        <f t="shared" si="5"/>
        <v>100.76</v>
      </c>
    </row>
    <row r="149" spans="1:8" ht="13.5" customHeight="1">
      <c r="A149" s="138">
        <v>2060701</v>
      </c>
      <c r="B149" s="173" t="s">
        <v>129</v>
      </c>
      <c r="C149" s="174">
        <v>306.76</v>
      </c>
      <c r="D149" s="174">
        <v>306.76</v>
      </c>
      <c r="E149" s="174">
        <v>300.84</v>
      </c>
      <c r="F149" s="174">
        <f t="shared" si="7"/>
        <v>98.07</v>
      </c>
      <c r="G149" s="223">
        <v>283.6</v>
      </c>
      <c r="H149" s="192">
        <f t="shared" si="5"/>
        <v>106.08</v>
      </c>
    </row>
    <row r="150" spans="1:8" ht="13.5" customHeight="1">
      <c r="A150" s="138">
        <v>2060702</v>
      </c>
      <c r="B150" s="173" t="s">
        <v>131</v>
      </c>
      <c r="C150" s="174">
        <v>1518</v>
      </c>
      <c r="D150" s="174">
        <v>1518</v>
      </c>
      <c r="E150" s="174">
        <v>1479.79</v>
      </c>
      <c r="F150" s="174">
        <f t="shared" si="7"/>
        <v>97.48</v>
      </c>
      <c r="G150" s="223">
        <v>1484.52</v>
      </c>
      <c r="H150" s="192">
        <f t="shared" si="5"/>
        <v>99.68</v>
      </c>
    </row>
    <row r="151" spans="1:8" ht="13.5" customHeight="1">
      <c r="A151" s="138">
        <v>2060704</v>
      </c>
      <c r="B151" s="173" t="s">
        <v>132</v>
      </c>
      <c r="C151" s="174">
        <v>25.2</v>
      </c>
      <c r="D151" s="174">
        <v>25.2</v>
      </c>
      <c r="E151" s="174">
        <v>23.2</v>
      </c>
      <c r="F151" s="174">
        <f t="shared" si="7"/>
        <v>92.06</v>
      </c>
      <c r="G151" s="223">
        <v>28.99</v>
      </c>
      <c r="H151" s="192">
        <f t="shared" si="5"/>
        <v>80.03</v>
      </c>
    </row>
    <row r="152" spans="1:198" s="159" customFormat="1" ht="13.5" customHeight="1">
      <c r="A152" s="138">
        <v>2060799</v>
      </c>
      <c r="B152" s="173" t="s">
        <v>133</v>
      </c>
      <c r="C152" s="174">
        <v>32.2</v>
      </c>
      <c r="D152" s="174">
        <v>32.2</v>
      </c>
      <c r="E152" s="174">
        <v>33.13</v>
      </c>
      <c r="F152" s="174">
        <f t="shared" si="7"/>
        <v>102.89</v>
      </c>
      <c r="G152" s="223">
        <v>26</v>
      </c>
      <c r="H152" s="192">
        <f t="shared" si="5"/>
        <v>127.42</v>
      </c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  <c r="DA152" s="158"/>
      <c r="DB152" s="158"/>
      <c r="DC152" s="158"/>
      <c r="DD152" s="158"/>
      <c r="DE152" s="158"/>
      <c r="DF152" s="158"/>
      <c r="DG152" s="158"/>
      <c r="DH152" s="158"/>
      <c r="DI152" s="158"/>
      <c r="DJ152" s="158"/>
      <c r="DK152" s="158"/>
      <c r="DL152" s="158"/>
      <c r="DM152" s="158"/>
      <c r="DN152" s="158"/>
      <c r="DO152" s="158"/>
      <c r="DP152" s="158"/>
      <c r="DQ152" s="158"/>
      <c r="DR152" s="158"/>
      <c r="DS152" s="158"/>
      <c r="DT152" s="158"/>
      <c r="DU152" s="158"/>
      <c r="DV152" s="158"/>
      <c r="DW152" s="158"/>
      <c r="DX152" s="158"/>
      <c r="DY152" s="158"/>
      <c r="DZ152" s="158"/>
      <c r="EA152" s="158"/>
      <c r="EB152" s="158"/>
      <c r="EC152" s="158"/>
      <c r="ED152" s="158"/>
      <c r="EE152" s="158"/>
      <c r="EF152" s="158"/>
      <c r="EG152" s="158"/>
      <c r="EH152" s="158"/>
      <c r="EI152" s="158"/>
      <c r="EJ152" s="158"/>
      <c r="EK152" s="158"/>
      <c r="EL152" s="158"/>
      <c r="EM152" s="158"/>
      <c r="EN152" s="158"/>
      <c r="EO152" s="158"/>
      <c r="EP152" s="158"/>
      <c r="EQ152" s="158"/>
      <c r="ER152" s="158"/>
      <c r="ES152" s="158"/>
      <c r="ET152" s="158"/>
      <c r="EU152" s="158"/>
      <c r="EV152" s="158"/>
      <c r="EW152" s="158"/>
      <c r="EX152" s="158"/>
      <c r="EY152" s="158"/>
      <c r="EZ152" s="158"/>
      <c r="FA152" s="158"/>
      <c r="FB152" s="158"/>
      <c r="FC152" s="158"/>
      <c r="FD152" s="158"/>
      <c r="FE152" s="158"/>
      <c r="FF152" s="158"/>
      <c r="FG152" s="158"/>
      <c r="FH152" s="158"/>
      <c r="FI152" s="158"/>
      <c r="FJ152" s="158"/>
      <c r="FK152" s="158"/>
      <c r="FL152" s="158"/>
      <c r="FM152" s="158"/>
      <c r="FN152" s="158"/>
      <c r="FO152" s="158"/>
      <c r="FP152" s="158"/>
      <c r="FQ152" s="158"/>
      <c r="FR152" s="158"/>
      <c r="FS152" s="158"/>
      <c r="FT152" s="158"/>
      <c r="FU152" s="158"/>
      <c r="FV152" s="158"/>
      <c r="FW152" s="158"/>
      <c r="FX152" s="158"/>
      <c r="FY152" s="158"/>
      <c r="FZ152" s="158"/>
      <c r="GA152" s="158"/>
      <c r="GB152" s="158"/>
      <c r="GC152" s="158"/>
      <c r="GD152" s="158"/>
      <c r="GE152" s="158"/>
      <c r="GF152" s="158"/>
      <c r="GG152" s="158"/>
      <c r="GH152" s="158"/>
      <c r="GI152" s="158"/>
      <c r="GJ152" s="158"/>
      <c r="GK152" s="158"/>
      <c r="GL152" s="158"/>
      <c r="GM152" s="158"/>
      <c r="GN152" s="158"/>
      <c r="GO152" s="158"/>
      <c r="GP152" s="158"/>
    </row>
    <row r="153" spans="1:8" ht="13.5" customHeight="1">
      <c r="A153" s="138">
        <v>20699</v>
      </c>
      <c r="B153" s="173" t="s">
        <v>134</v>
      </c>
      <c r="C153" s="174">
        <v>40779.64</v>
      </c>
      <c r="D153" s="174">
        <v>43163.27</v>
      </c>
      <c r="E153" s="174">
        <v>41966.57</v>
      </c>
      <c r="F153" s="174">
        <f t="shared" si="7"/>
        <v>97.23</v>
      </c>
      <c r="G153" s="223">
        <v>38351.23</v>
      </c>
      <c r="H153" s="192">
        <f t="shared" si="5"/>
        <v>109.43</v>
      </c>
    </row>
    <row r="154" spans="1:8" ht="13.5" customHeight="1">
      <c r="A154" s="138">
        <v>2069999</v>
      </c>
      <c r="B154" s="173" t="s">
        <v>135</v>
      </c>
      <c r="C154" s="174">
        <v>40779.64</v>
      </c>
      <c r="D154" s="174">
        <v>43163.27</v>
      </c>
      <c r="E154" s="174">
        <v>41966.57</v>
      </c>
      <c r="F154" s="174">
        <f t="shared" si="7"/>
        <v>97.23</v>
      </c>
      <c r="G154" s="223">
        <v>38351.23</v>
      </c>
      <c r="H154" s="192">
        <f t="shared" si="5"/>
        <v>109.43</v>
      </c>
    </row>
    <row r="155" spans="1:8" ht="13.5" customHeight="1">
      <c r="A155" s="171">
        <v>207</v>
      </c>
      <c r="B155" s="172" t="s">
        <v>136</v>
      </c>
      <c r="C155" s="169">
        <v>12342.14</v>
      </c>
      <c r="D155" s="169">
        <v>12342.14</v>
      </c>
      <c r="E155" s="169">
        <v>11370.32</v>
      </c>
      <c r="F155" s="169">
        <f t="shared" si="7"/>
        <v>92.13</v>
      </c>
      <c r="G155" s="222">
        <v>11870.94</v>
      </c>
      <c r="H155" s="124">
        <f t="shared" si="5"/>
        <v>95.78</v>
      </c>
    </row>
    <row r="156" spans="1:8" ht="13.5" customHeight="1">
      <c r="A156" s="138">
        <v>20701</v>
      </c>
      <c r="B156" s="173" t="s">
        <v>137</v>
      </c>
      <c r="C156" s="174">
        <v>9118.57</v>
      </c>
      <c r="D156" s="174">
        <v>9118.57</v>
      </c>
      <c r="E156" s="174">
        <v>8699</v>
      </c>
      <c r="F156" s="174">
        <f t="shared" si="7"/>
        <v>95.4</v>
      </c>
      <c r="G156" s="223">
        <v>8756.45</v>
      </c>
      <c r="H156" s="192">
        <f t="shared" si="5"/>
        <v>99.34</v>
      </c>
    </row>
    <row r="157" spans="1:8" ht="13.5" customHeight="1">
      <c r="A157" s="138">
        <v>2070101</v>
      </c>
      <c r="B157" s="173" t="s">
        <v>39</v>
      </c>
      <c r="C157" s="174">
        <v>1549.14</v>
      </c>
      <c r="D157" s="174">
        <v>1549.14</v>
      </c>
      <c r="E157" s="174">
        <v>1502.78</v>
      </c>
      <c r="F157" s="174">
        <f t="shared" si="7"/>
        <v>97.01</v>
      </c>
      <c r="G157" s="223">
        <v>1464.13</v>
      </c>
      <c r="H157" s="192">
        <f t="shared" si="5"/>
        <v>102.64</v>
      </c>
    </row>
    <row r="158" spans="1:8" ht="13.5" customHeight="1">
      <c r="A158" s="138">
        <v>2070102</v>
      </c>
      <c r="B158" s="173" t="s">
        <v>40</v>
      </c>
      <c r="C158" s="174">
        <v>98.3</v>
      </c>
      <c r="D158" s="174">
        <v>98.3</v>
      </c>
      <c r="E158" s="174">
        <v>95.69</v>
      </c>
      <c r="F158" s="174">
        <f t="shared" si="7"/>
        <v>97.34</v>
      </c>
      <c r="G158" s="223">
        <v>81.39</v>
      </c>
      <c r="H158" s="192">
        <f t="shared" si="5"/>
        <v>117.57</v>
      </c>
    </row>
    <row r="159" spans="1:8" ht="13.5" customHeight="1">
      <c r="A159" s="138">
        <v>2070104</v>
      </c>
      <c r="B159" s="173" t="s">
        <v>138</v>
      </c>
      <c r="C159" s="174">
        <v>784.54</v>
      </c>
      <c r="D159" s="174">
        <v>784.54</v>
      </c>
      <c r="E159" s="174">
        <v>789.4</v>
      </c>
      <c r="F159" s="174">
        <f t="shared" si="7"/>
        <v>100.62</v>
      </c>
      <c r="G159" s="223">
        <v>688.97</v>
      </c>
      <c r="H159" s="192">
        <f t="shared" si="5"/>
        <v>114.58</v>
      </c>
    </row>
    <row r="160" spans="1:8" ht="13.5" customHeight="1">
      <c r="A160" s="138">
        <v>2070105</v>
      </c>
      <c r="B160" s="173" t="s">
        <v>139</v>
      </c>
      <c r="C160" s="174">
        <v>979.87</v>
      </c>
      <c r="D160" s="174">
        <v>979.87</v>
      </c>
      <c r="E160" s="174">
        <v>984.47</v>
      </c>
      <c r="F160" s="174">
        <f t="shared" si="7"/>
        <v>100.47</v>
      </c>
      <c r="G160" s="223">
        <v>954.95</v>
      </c>
      <c r="H160" s="192">
        <f t="shared" si="5"/>
        <v>103.09</v>
      </c>
    </row>
    <row r="161" spans="1:8" ht="13.5" customHeight="1">
      <c r="A161" s="138">
        <v>2070109</v>
      </c>
      <c r="B161" s="173" t="s">
        <v>140</v>
      </c>
      <c r="C161" s="174">
        <v>5298.72</v>
      </c>
      <c r="D161" s="174">
        <v>5298.72</v>
      </c>
      <c r="E161" s="174">
        <v>4930.49</v>
      </c>
      <c r="F161" s="174">
        <f t="shared" si="7"/>
        <v>93.05</v>
      </c>
      <c r="G161" s="223">
        <v>5184.81</v>
      </c>
      <c r="H161" s="192">
        <f t="shared" si="5"/>
        <v>95.09</v>
      </c>
    </row>
    <row r="162" spans="1:8" ht="13.5" customHeight="1">
      <c r="A162" s="138">
        <v>2070110</v>
      </c>
      <c r="B162" s="173" t="s">
        <v>141</v>
      </c>
      <c r="C162" s="174">
        <v>30</v>
      </c>
      <c r="D162" s="174">
        <v>30</v>
      </c>
      <c r="E162" s="174">
        <v>28.22</v>
      </c>
      <c r="F162" s="174">
        <f t="shared" si="7"/>
        <v>94.07</v>
      </c>
      <c r="G162" s="223">
        <v>26</v>
      </c>
      <c r="H162" s="192">
        <f t="shared" si="5"/>
        <v>108.54</v>
      </c>
    </row>
    <row r="163" spans="1:8" ht="13.5" customHeight="1">
      <c r="A163" s="138">
        <v>2070112</v>
      </c>
      <c r="B163" s="173" t="s">
        <v>142</v>
      </c>
      <c r="C163" s="174">
        <v>10</v>
      </c>
      <c r="D163" s="174">
        <v>10</v>
      </c>
      <c r="E163" s="174">
        <v>10</v>
      </c>
      <c r="F163" s="174">
        <f t="shared" si="7"/>
        <v>100</v>
      </c>
      <c r="G163" s="223">
        <v>10</v>
      </c>
      <c r="H163" s="192">
        <f t="shared" si="5"/>
        <v>100</v>
      </c>
    </row>
    <row r="164" spans="1:8" ht="13.5" customHeight="1">
      <c r="A164" s="138">
        <v>2070113</v>
      </c>
      <c r="B164" s="173" t="s">
        <v>143</v>
      </c>
      <c r="C164" s="174">
        <v>245</v>
      </c>
      <c r="D164" s="174">
        <v>245</v>
      </c>
      <c r="E164" s="174">
        <v>244.37</v>
      </c>
      <c r="F164" s="174">
        <f t="shared" si="7"/>
        <v>99.74</v>
      </c>
      <c r="G164" s="223">
        <v>160.82</v>
      </c>
      <c r="H164" s="192">
        <f t="shared" si="5"/>
        <v>151.95</v>
      </c>
    </row>
    <row r="165" spans="1:8" ht="13.5" customHeight="1">
      <c r="A165" s="138">
        <v>2070114</v>
      </c>
      <c r="B165" s="179" t="s">
        <v>144</v>
      </c>
      <c r="C165" s="174">
        <v>7</v>
      </c>
      <c r="D165" s="174">
        <v>7</v>
      </c>
      <c r="E165" s="174">
        <v>2.79</v>
      </c>
      <c r="F165" s="174">
        <f t="shared" si="7"/>
        <v>39.86</v>
      </c>
      <c r="G165" s="223">
        <v>6.42</v>
      </c>
      <c r="H165" s="192">
        <f t="shared" si="5"/>
        <v>43.46</v>
      </c>
    </row>
    <row r="166" spans="1:8" ht="13.5" customHeight="1">
      <c r="A166" s="138">
        <v>2070199</v>
      </c>
      <c r="B166" s="173" t="s">
        <v>145</v>
      </c>
      <c r="C166" s="174">
        <v>116</v>
      </c>
      <c r="D166" s="174">
        <v>116</v>
      </c>
      <c r="E166" s="174">
        <v>110.78</v>
      </c>
      <c r="F166" s="174">
        <f t="shared" si="7"/>
        <v>95.5</v>
      </c>
      <c r="G166" s="223">
        <v>178.96</v>
      </c>
      <c r="H166" s="192">
        <f t="shared" si="5"/>
        <v>61.9</v>
      </c>
    </row>
    <row r="167" spans="1:8" ht="13.5" customHeight="1">
      <c r="A167" s="138">
        <v>20702</v>
      </c>
      <c r="B167" s="173" t="s">
        <v>146</v>
      </c>
      <c r="C167" s="174">
        <v>184.55</v>
      </c>
      <c r="D167" s="174">
        <v>184.55</v>
      </c>
      <c r="E167" s="174">
        <v>170.24</v>
      </c>
      <c r="F167" s="174">
        <f t="shared" si="7"/>
        <v>92.25</v>
      </c>
      <c r="G167" s="223">
        <v>95.86</v>
      </c>
      <c r="H167" s="192">
        <f t="shared" si="5"/>
        <v>177.59</v>
      </c>
    </row>
    <row r="168" spans="1:8" ht="13.5" customHeight="1">
      <c r="A168" s="138">
        <v>2070204</v>
      </c>
      <c r="B168" s="173" t="s">
        <v>147</v>
      </c>
      <c r="C168" s="174">
        <v>184.55</v>
      </c>
      <c r="D168" s="174">
        <v>184.55</v>
      </c>
      <c r="E168" s="174">
        <v>170.24</v>
      </c>
      <c r="F168" s="174">
        <f t="shared" si="7"/>
        <v>92.25</v>
      </c>
      <c r="G168" s="223">
        <v>95.86</v>
      </c>
      <c r="H168" s="192">
        <f t="shared" si="5"/>
        <v>177.59</v>
      </c>
    </row>
    <row r="169" spans="1:8" ht="13.5" customHeight="1">
      <c r="A169" s="138">
        <v>20703</v>
      </c>
      <c r="B169" s="173" t="s">
        <v>148</v>
      </c>
      <c r="C169" s="174"/>
      <c r="D169" s="174">
        <v>0</v>
      </c>
      <c r="E169" s="174"/>
      <c r="F169" s="174">
        <f t="shared" si="7"/>
      </c>
      <c r="G169" s="223">
        <v>237.61</v>
      </c>
      <c r="H169" s="192">
        <f t="shared" si="5"/>
        <v>0</v>
      </c>
    </row>
    <row r="170" spans="1:8" ht="13.5" customHeight="1">
      <c r="A170" s="138">
        <v>2070308</v>
      </c>
      <c r="B170" s="173" t="s">
        <v>149</v>
      </c>
      <c r="C170" s="174"/>
      <c r="D170" s="174">
        <v>0</v>
      </c>
      <c r="E170" s="174"/>
      <c r="F170" s="174">
        <f t="shared" si="7"/>
      </c>
      <c r="G170" s="223">
        <v>237.61</v>
      </c>
      <c r="H170" s="192">
        <f t="shared" si="5"/>
        <v>0</v>
      </c>
    </row>
    <row r="171" spans="1:8" ht="13.5" customHeight="1">
      <c r="A171" s="138">
        <v>20706</v>
      </c>
      <c r="B171" s="173" t="s">
        <v>150</v>
      </c>
      <c r="C171" s="174">
        <v>360</v>
      </c>
      <c r="D171" s="174">
        <v>360</v>
      </c>
      <c r="E171" s="174">
        <v>311.2</v>
      </c>
      <c r="F171" s="174">
        <f t="shared" si="7"/>
        <v>86.44</v>
      </c>
      <c r="G171" s="223">
        <v>324.12</v>
      </c>
      <c r="H171" s="192">
        <f t="shared" si="5"/>
        <v>96.01</v>
      </c>
    </row>
    <row r="172" spans="1:8" ht="13.5" customHeight="1">
      <c r="A172" s="138">
        <v>2070604</v>
      </c>
      <c r="B172" s="173" t="s">
        <v>151</v>
      </c>
      <c r="C172" s="174">
        <v>360</v>
      </c>
      <c r="D172" s="174">
        <v>360</v>
      </c>
      <c r="E172" s="174">
        <v>311.2</v>
      </c>
      <c r="F172" s="174">
        <f t="shared" si="7"/>
        <v>86.44</v>
      </c>
      <c r="G172" s="223">
        <v>324.12</v>
      </c>
      <c r="H172" s="192">
        <f t="shared" si="5"/>
        <v>96.01</v>
      </c>
    </row>
    <row r="173" spans="1:8" ht="13.5" customHeight="1">
      <c r="A173" s="138">
        <v>20708</v>
      </c>
      <c r="B173" s="173" t="s">
        <v>152</v>
      </c>
      <c r="C173" s="174">
        <v>560</v>
      </c>
      <c r="D173" s="174">
        <v>560</v>
      </c>
      <c r="E173" s="174">
        <v>572.53</v>
      </c>
      <c r="F173" s="174">
        <f t="shared" si="7"/>
        <v>102.24</v>
      </c>
      <c r="G173" s="223">
        <v>468.62</v>
      </c>
      <c r="H173" s="192">
        <f t="shared" si="5"/>
        <v>122.17</v>
      </c>
    </row>
    <row r="174" spans="1:8" ht="13.5" customHeight="1">
      <c r="A174" s="138">
        <v>2070808</v>
      </c>
      <c r="B174" s="179" t="s">
        <v>153</v>
      </c>
      <c r="C174" s="174">
        <v>280</v>
      </c>
      <c r="D174" s="174">
        <v>280</v>
      </c>
      <c r="E174" s="174">
        <v>276.47</v>
      </c>
      <c r="F174" s="174">
        <f t="shared" si="7"/>
        <v>98.74</v>
      </c>
      <c r="G174" s="223">
        <v>245.11</v>
      </c>
      <c r="H174" s="192">
        <f t="shared" si="5"/>
        <v>112.79</v>
      </c>
    </row>
    <row r="175" spans="1:8" ht="13.5" customHeight="1">
      <c r="A175" s="138">
        <v>2070899</v>
      </c>
      <c r="B175" s="179" t="s">
        <v>154</v>
      </c>
      <c r="C175" s="174">
        <v>280</v>
      </c>
      <c r="D175" s="174">
        <v>280</v>
      </c>
      <c r="E175" s="174">
        <v>296.06</v>
      </c>
      <c r="F175" s="174">
        <f t="shared" si="7"/>
        <v>105.74</v>
      </c>
      <c r="G175" s="223">
        <v>223.51</v>
      </c>
      <c r="H175" s="192">
        <f t="shared" si="5"/>
        <v>132.46</v>
      </c>
    </row>
    <row r="176" spans="1:198" s="159" customFormat="1" ht="13.5" customHeight="1">
      <c r="A176" s="138">
        <v>20799</v>
      </c>
      <c r="B176" s="173" t="s">
        <v>155</v>
      </c>
      <c r="C176" s="174">
        <v>2119.01</v>
      </c>
      <c r="D176" s="174">
        <v>2119.01</v>
      </c>
      <c r="E176" s="174">
        <v>1617.35</v>
      </c>
      <c r="F176" s="174">
        <f t="shared" si="7"/>
        <v>76.33</v>
      </c>
      <c r="G176" s="223">
        <v>1988.28</v>
      </c>
      <c r="H176" s="192">
        <f t="shared" si="5"/>
        <v>81.34</v>
      </c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  <c r="DG176" s="158"/>
      <c r="DH176" s="158"/>
      <c r="DI176" s="158"/>
      <c r="DJ176" s="158"/>
      <c r="DK176" s="158"/>
      <c r="DL176" s="158"/>
      <c r="DM176" s="158"/>
      <c r="DN176" s="158"/>
      <c r="DO176" s="158"/>
      <c r="DP176" s="158"/>
      <c r="DQ176" s="158"/>
      <c r="DR176" s="158"/>
      <c r="DS176" s="158"/>
      <c r="DT176" s="158"/>
      <c r="DU176" s="158"/>
      <c r="DV176" s="158"/>
      <c r="DW176" s="158"/>
      <c r="DX176" s="158"/>
      <c r="DY176" s="158"/>
      <c r="DZ176" s="158"/>
      <c r="EA176" s="158"/>
      <c r="EB176" s="158"/>
      <c r="EC176" s="158"/>
      <c r="ED176" s="158"/>
      <c r="EE176" s="158"/>
      <c r="EF176" s="158"/>
      <c r="EG176" s="158"/>
      <c r="EH176" s="158"/>
      <c r="EI176" s="158"/>
      <c r="EJ176" s="158"/>
      <c r="EK176" s="158"/>
      <c r="EL176" s="158"/>
      <c r="EM176" s="158"/>
      <c r="EN176" s="158"/>
      <c r="EO176" s="158"/>
      <c r="EP176" s="158"/>
      <c r="EQ176" s="158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8"/>
      <c r="FC176" s="158"/>
      <c r="FD176" s="158"/>
      <c r="FE176" s="158"/>
      <c r="FF176" s="158"/>
      <c r="FG176" s="158"/>
      <c r="FH176" s="158"/>
      <c r="FI176" s="158"/>
      <c r="FJ176" s="158"/>
      <c r="FK176" s="158"/>
      <c r="FL176" s="158"/>
      <c r="FM176" s="158"/>
      <c r="FN176" s="158"/>
      <c r="FO176" s="158"/>
      <c r="FP176" s="158"/>
      <c r="FQ176" s="158"/>
      <c r="FR176" s="158"/>
      <c r="FS176" s="158"/>
      <c r="FT176" s="158"/>
      <c r="FU176" s="158"/>
      <c r="FV176" s="158"/>
      <c r="FW176" s="158"/>
      <c r="FX176" s="158"/>
      <c r="FY176" s="158"/>
      <c r="FZ176" s="158"/>
      <c r="GA176" s="158"/>
      <c r="GB176" s="158"/>
      <c r="GC176" s="158"/>
      <c r="GD176" s="158"/>
      <c r="GE176" s="158"/>
      <c r="GF176" s="158"/>
      <c r="GG176" s="158"/>
      <c r="GH176" s="158"/>
      <c r="GI176" s="158"/>
      <c r="GJ176" s="158"/>
      <c r="GK176" s="158"/>
      <c r="GL176" s="158"/>
      <c r="GM176" s="158"/>
      <c r="GN176" s="158"/>
      <c r="GO176" s="158"/>
      <c r="GP176" s="158"/>
    </row>
    <row r="177" spans="1:8" ht="13.5" customHeight="1">
      <c r="A177" s="138">
        <v>2079999</v>
      </c>
      <c r="B177" s="173" t="s">
        <v>156</v>
      </c>
      <c r="C177" s="174">
        <v>2119.01</v>
      </c>
      <c r="D177" s="174">
        <v>2119.01</v>
      </c>
      <c r="E177" s="174">
        <v>1617.35</v>
      </c>
      <c r="F177" s="174">
        <f t="shared" si="7"/>
        <v>76.33</v>
      </c>
      <c r="G177" s="223">
        <v>1988.28</v>
      </c>
      <c r="H177" s="192">
        <f t="shared" si="5"/>
        <v>81.34</v>
      </c>
    </row>
    <row r="178" spans="1:8" ht="13.5" customHeight="1">
      <c r="A178" s="171">
        <v>208</v>
      </c>
      <c r="B178" s="172" t="s">
        <v>157</v>
      </c>
      <c r="C178" s="169">
        <v>140170.47</v>
      </c>
      <c r="D178" s="169">
        <v>138484.75</v>
      </c>
      <c r="E178" s="169">
        <v>132408.77</v>
      </c>
      <c r="F178" s="169">
        <f t="shared" si="7"/>
        <v>95.61</v>
      </c>
      <c r="G178" s="222">
        <v>126216.36</v>
      </c>
      <c r="H178" s="124">
        <f t="shared" si="5"/>
        <v>104.91</v>
      </c>
    </row>
    <row r="179" spans="1:8" ht="13.5" customHeight="1">
      <c r="A179" s="138">
        <v>20801</v>
      </c>
      <c r="B179" s="173" t="s">
        <v>158</v>
      </c>
      <c r="C179" s="174">
        <v>37509.29</v>
      </c>
      <c r="D179" s="174">
        <v>37509.29</v>
      </c>
      <c r="E179" s="174">
        <v>31645.13</v>
      </c>
      <c r="F179" s="174">
        <f t="shared" si="7"/>
        <v>84.37</v>
      </c>
      <c r="G179" s="223">
        <v>28463.83</v>
      </c>
      <c r="H179" s="192">
        <f t="shared" si="5"/>
        <v>111.18</v>
      </c>
    </row>
    <row r="180" spans="1:8" ht="13.5" customHeight="1">
      <c r="A180" s="138">
        <v>2080101</v>
      </c>
      <c r="B180" s="173" t="s">
        <v>39</v>
      </c>
      <c r="C180" s="174">
        <v>698.08</v>
      </c>
      <c r="D180" s="174">
        <v>698.08</v>
      </c>
      <c r="E180" s="174">
        <v>689.55</v>
      </c>
      <c r="F180" s="174">
        <f t="shared" si="7"/>
        <v>98.78</v>
      </c>
      <c r="G180" s="223">
        <v>653.38</v>
      </c>
      <c r="H180" s="192">
        <f t="shared" si="5"/>
        <v>105.54</v>
      </c>
    </row>
    <row r="181" spans="1:8" ht="13.5" customHeight="1">
      <c r="A181" s="138">
        <v>2080102</v>
      </c>
      <c r="B181" s="173" t="s">
        <v>40</v>
      </c>
      <c r="C181" s="174">
        <v>5112.09</v>
      </c>
      <c r="D181" s="174">
        <v>5112.09</v>
      </c>
      <c r="E181" s="174">
        <v>4846.11</v>
      </c>
      <c r="F181" s="174">
        <f t="shared" si="7"/>
        <v>94.8</v>
      </c>
      <c r="G181" s="223">
        <v>4787.57</v>
      </c>
      <c r="H181" s="192">
        <f t="shared" si="5"/>
        <v>101.22</v>
      </c>
    </row>
    <row r="182" spans="1:8" s="158" customFormat="1" ht="13.5" customHeight="1">
      <c r="A182" s="138">
        <v>2080104</v>
      </c>
      <c r="B182" s="173" t="s">
        <v>159</v>
      </c>
      <c r="C182" s="174">
        <v>504.38</v>
      </c>
      <c r="D182" s="174">
        <v>504.38</v>
      </c>
      <c r="E182" s="174">
        <v>521.16</v>
      </c>
      <c r="F182" s="174">
        <f t="shared" si="7"/>
        <v>103.33</v>
      </c>
      <c r="G182" s="223">
        <v>448.23</v>
      </c>
      <c r="H182" s="192">
        <f t="shared" si="5"/>
        <v>116.27</v>
      </c>
    </row>
    <row r="183" spans="1:8" ht="13.5" customHeight="1">
      <c r="A183" s="138">
        <v>2080105</v>
      </c>
      <c r="B183" s="173" t="s">
        <v>160</v>
      </c>
      <c r="C183" s="174">
        <v>787.68</v>
      </c>
      <c r="D183" s="174">
        <v>787.68</v>
      </c>
      <c r="E183" s="174">
        <v>785.42</v>
      </c>
      <c r="F183" s="174">
        <f t="shared" si="7"/>
        <v>99.71</v>
      </c>
      <c r="G183" s="223">
        <v>765.78</v>
      </c>
      <c r="H183" s="192">
        <f t="shared" si="5"/>
        <v>102.56</v>
      </c>
    </row>
    <row r="184" spans="1:8" ht="13.5" customHeight="1">
      <c r="A184" s="138">
        <v>2080106</v>
      </c>
      <c r="B184" s="173" t="s">
        <v>161</v>
      </c>
      <c r="C184" s="174">
        <v>1232.64</v>
      </c>
      <c r="D184" s="174">
        <v>1232.64</v>
      </c>
      <c r="E184" s="174">
        <v>1240.77</v>
      </c>
      <c r="F184" s="174">
        <f t="shared" si="7"/>
        <v>100.66</v>
      </c>
      <c r="G184" s="223">
        <v>1147.9</v>
      </c>
      <c r="H184" s="192">
        <f t="shared" si="5"/>
        <v>108.09</v>
      </c>
    </row>
    <row r="185" spans="1:8" ht="13.5" customHeight="1">
      <c r="A185" s="138">
        <v>2080107</v>
      </c>
      <c r="B185" s="173" t="s">
        <v>162</v>
      </c>
      <c r="C185" s="174">
        <v>87.5</v>
      </c>
      <c r="D185" s="174">
        <v>87.5</v>
      </c>
      <c r="E185" s="174">
        <v>82.92</v>
      </c>
      <c r="F185" s="174">
        <f t="shared" si="7"/>
        <v>94.77</v>
      </c>
      <c r="G185" s="223">
        <v>81.82</v>
      </c>
      <c r="H185" s="192">
        <f t="shared" si="5"/>
        <v>101.34</v>
      </c>
    </row>
    <row r="186" spans="1:8" ht="13.5" customHeight="1">
      <c r="A186" s="138">
        <v>2080109</v>
      </c>
      <c r="B186" s="173" t="s">
        <v>163</v>
      </c>
      <c r="C186" s="174">
        <v>396.38</v>
      </c>
      <c r="D186" s="174">
        <v>396.38</v>
      </c>
      <c r="E186" s="174">
        <v>402.79</v>
      </c>
      <c r="F186" s="174">
        <f t="shared" si="7"/>
        <v>101.62</v>
      </c>
      <c r="G186" s="223">
        <v>342.48</v>
      </c>
      <c r="H186" s="192">
        <f t="shared" si="5"/>
        <v>117.61</v>
      </c>
    </row>
    <row r="187" spans="1:8" ht="13.5" customHeight="1">
      <c r="A187" s="138">
        <v>2080112</v>
      </c>
      <c r="B187" s="173" t="s">
        <v>164</v>
      </c>
      <c r="C187" s="174">
        <v>150</v>
      </c>
      <c r="D187" s="174">
        <v>150</v>
      </c>
      <c r="E187" s="174">
        <v>149.97</v>
      </c>
      <c r="F187" s="174">
        <f t="shared" si="7"/>
        <v>99.98</v>
      </c>
      <c r="G187" s="223">
        <v>100</v>
      </c>
      <c r="H187" s="192">
        <f t="shared" si="5"/>
        <v>149.97</v>
      </c>
    </row>
    <row r="188" spans="1:8" ht="13.5" customHeight="1">
      <c r="A188" s="138">
        <v>2080199</v>
      </c>
      <c r="B188" s="173" t="s">
        <v>165</v>
      </c>
      <c r="C188" s="174">
        <v>28540.55</v>
      </c>
      <c r="D188" s="174">
        <v>28540.55</v>
      </c>
      <c r="E188" s="174">
        <v>22926.44</v>
      </c>
      <c r="F188" s="174">
        <f t="shared" si="7"/>
        <v>80.33</v>
      </c>
      <c r="G188" s="223">
        <v>20136.67</v>
      </c>
      <c r="H188" s="192">
        <f t="shared" si="5"/>
        <v>113.85</v>
      </c>
    </row>
    <row r="189" spans="1:8" ht="13.5" customHeight="1">
      <c r="A189" s="138">
        <v>20802</v>
      </c>
      <c r="B189" s="173" t="s">
        <v>166</v>
      </c>
      <c r="C189" s="174">
        <v>5024.26</v>
      </c>
      <c r="D189" s="174">
        <v>5024.26</v>
      </c>
      <c r="E189" s="174">
        <v>6752.35</v>
      </c>
      <c r="F189" s="174">
        <f t="shared" si="7"/>
        <v>134.39</v>
      </c>
      <c r="G189" s="223">
        <v>4382.51</v>
      </c>
      <c r="H189" s="192">
        <f t="shared" si="5"/>
        <v>154.07</v>
      </c>
    </row>
    <row r="190" spans="1:8" ht="13.5" customHeight="1">
      <c r="A190" s="138">
        <v>2080201</v>
      </c>
      <c r="B190" s="173" t="s">
        <v>39</v>
      </c>
      <c r="C190" s="174">
        <v>485.33</v>
      </c>
      <c r="D190" s="174">
        <v>485.33</v>
      </c>
      <c r="E190" s="174">
        <v>468.6</v>
      </c>
      <c r="F190" s="174">
        <f t="shared" si="7"/>
        <v>96.55</v>
      </c>
      <c r="G190" s="223">
        <v>515.99</v>
      </c>
      <c r="H190" s="192">
        <f t="shared" si="5"/>
        <v>90.82</v>
      </c>
    </row>
    <row r="191" spans="1:8" ht="13.5" customHeight="1">
      <c r="A191" s="138">
        <v>2080202</v>
      </c>
      <c r="B191" s="173" t="s">
        <v>40</v>
      </c>
      <c r="C191" s="174">
        <v>139</v>
      </c>
      <c r="D191" s="174">
        <v>139</v>
      </c>
      <c r="E191" s="174">
        <v>136.25</v>
      </c>
      <c r="F191" s="174">
        <f t="shared" si="7"/>
        <v>98.02</v>
      </c>
      <c r="G191" s="223">
        <v>133</v>
      </c>
      <c r="H191" s="192">
        <f t="shared" si="5"/>
        <v>102.44</v>
      </c>
    </row>
    <row r="192" spans="1:8" ht="13.5" customHeight="1">
      <c r="A192" s="138">
        <v>2080206</v>
      </c>
      <c r="B192" s="173" t="s">
        <v>167</v>
      </c>
      <c r="C192" s="174">
        <v>124</v>
      </c>
      <c r="D192" s="174">
        <v>124</v>
      </c>
      <c r="E192" s="174">
        <v>127.76</v>
      </c>
      <c r="F192" s="174">
        <f t="shared" si="7"/>
        <v>103.03</v>
      </c>
      <c r="G192" s="223">
        <v>118.67</v>
      </c>
      <c r="H192" s="192">
        <f t="shared" si="5"/>
        <v>107.66</v>
      </c>
    </row>
    <row r="193" spans="1:8" ht="13.5" customHeight="1">
      <c r="A193" s="138">
        <v>2080207</v>
      </c>
      <c r="B193" s="173" t="s">
        <v>168</v>
      </c>
      <c r="C193" s="174">
        <v>133.85</v>
      </c>
      <c r="D193" s="174">
        <v>133.85</v>
      </c>
      <c r="E193" s="174">
        <v>164.35</v>
      </c>
      <c r="F193" s="174">
        <f t="shared" si="7"/>
        <v>122.79</v>
      </c>
      <c r="G193" s="223">
        <v>154.59</v>
      </c>
      <c r="H193" s="192">
        <f t="shared" si="5"/>
        <v>106.31</v>
      </c>
    </row>
    <row r="194" spans="1:8" ht="13.5" customHeight="1">
      <c r="A194" s="138">
        <v>2080208</v>
      </c>
      <c r="B194" s="173" t="s">
        <v>169</v>
      </c>
      <c r="C194" s="174">
        <v>208.49</v>
      </c>
      <c r="D194" s="174">
        <v>208.49</v>
      </c>
      <c r="E194" s="174">
        <v>191.95</v>
      </c>
      <c r="F194" s="174">
        <f t="shared" si="7"/>
        <v>92.07</v>
      </c>
      <c r="G194" s="223">
        <v>392.52</v>
      </c>
      <c r="H194" s="192">
        <f t="shared" si="5"/>
        <v>48.9</v>
      </c>
    </row>
    <row r="195" spans="1:8" ht="13.5" customHeight="1">
      <c r="A195" s="138">
        <v>2080299</v>
      </c>
      <c r="B195" s="173" t="s">
        <v>170</v>
      </c>
      <c r="C195" s="174">
        <v>3933.59</v>
      </c>
      <c r="D195" s="174">
        <v>3933.59</v>
      </c>
      <c r="E195" s="174">
        <v>5663.43</v>
      </c>
      <c r="F195" s="174">
        <f t="shared" si="7"/>
        <v>143.98</v>
      </c>
      <c r="G195" s="223">
        <v>3067.75</v>
      </c>
      <c r="H195" s="192">
        <f t="shared" si="5"/>
        <v>184.61</v>
      </c>
    </row>
    <row r="196" spans="1:8" ht="13.5" customHeight="1">
      <c r="A196" s="138">
        <v>20805</v>
      </c>
      <c r="B196" s="173" t="s">
        <v>171</v>
      </c>
      <c r="C196" s="174">
        <v>32716.42</v>
      </c>
      <c r="D196" s="174">
        <v>32716.42</v>
      </c>
      <c r="E196" s="174">
        <v>37174.05</v>
      </c>
      <c r="F196" s="174">
        <f t="shared" si="7"/>
        <v>113.63</v>
      </c>
      <c r="G196" s="223">
        <v>30271.99</v>
      </c>
      <c r="H196" s="192">
        <f t="shared" si="5"/>
        <v>122.8</v>
      </c>
    </row>
    <row r="197" spans="1:8" ht="13.5" customHeight="1">
      <c r="A197" s="138">
        <v>2080501</v>
      </c>
      <c r="B197" s="173" t="s">
        <v>172</v>
      </c>
      <c r="C197" s="174">
        <v>2991.55</v>
      </c>
      <c r="D197" s="174">
        <v>2991.55</v>
      </c>
      <c r="E197" s="174">
        <v>3284.02</v>
      </c>
      <c r="F197" s="174">
        <f t="shared" si="7"/>
        <v>109.78</v>
      </c>
      <c r="G197" s="223">
        <v>3084.54</v>
      </c>
      <c r="H197" s="192">
        <f t="shared" si="5"/>
        <v>106.47</v>
      </c>
    </row>
    <row r="198" spans="1:8" ht="13.5" customHeight="1">
      <c r="A198" s="138">
        <v>2080502</v>
      </c>
      <c r="B198" s="173" t="s">
        <v>173</v>
      </c>
      <c r="C198" s="174">
        <v>4248.44</v>
      </c>
      <c r="D198" s="174">
        <v>4248.44</v>
      </c>
      <c r="E198" s="174">
        <v>4210.52</v>
      </c>
      <c r="F198" s="174">
        <f t="shared" si="7"/>
        <v>99.11</v>
      </c>
      <c r="G198" s="223">
        <v>3561.14</v>
      </c>
      <c r="H198" s="192">
        <f aca="true" t="shared" si="8" ref="H198:H261">IF(G198=0,"",E198/G198*100)</f>
        <v>118.24</v>
      </c>
    </row>
    <row r="199" spans="1:8" ht="13.5" customHeight="1">
      <c r="A199" s="138">
        <v>2080503</v>
      </c>
      <c r="B199" s="173" t="s">
        <v>174</v>
      </c>
      <c r="C199" s="174">
        <v>267.57</v>
      </c>
      <c r="D199" s="174">
        <v>267.57</v>
      </c>
      <c r="E199" s="174">
        <v>266</v>
      </c>
      <c r="F199" s="174">
        <f t="shared" si="7"/>
        <v>99.41</v>
      </c>
      <c r="G199" s="223">
        <v>244.98</v>
      </c>
      <c r="H199" s="192">
        <f t="shared" si="8"/>
        <v>108.58</v>
      </c>
    </row>
    <row r="200" spans="1:8" ht="13.5" customHeight="1">
      <c r="A200" s="138">
        <v>2080505</v>
      </c>
      <c r="B200" s="173" t="s">
        <v>175</v>
      </c>
      <c r="C200" s="174">
        <v>16128.88</v>
      </c>
      <c r="D200" s="174">
        <v>16128.88</v>
      </c>
      <c r="E200" s="174">
        <v>16298.17</v>
      </c>
      <c r="F200" s="174">
        <f t="shared" si="7"/>
        <v>101.05</v>
      </c>
      <c r="G200" s="223">
        <v>15593.58</v>
      </c>
      <c r="H200" s="192">
        <f t="shared" si="8"/>
        <v>104.52</v>
      </c>
    </row>
    <row r="201" spans="1:8" ht="13.5" customHeight="1">
      <c r="A201" s="138">
        <v>2080506</v>
      </c>
      <c r="B201" s="173" t="s">
        <v>176</v>
      </c>
      <c r="C201" s="174">
        <v>8079.98</v>
      </c>
      <c r="D201" s="174">
        <v>8079.98</v>
      </c>
      <c r="E201" s="174">
        <v>8138.5</v>
      </c>
      <c r="F201" s="174">
        <f t="shared" si="7"/>
        <v>100.72</v>
      </c>
      <c r="G201" s="223">
        <v>7756.52</v>
      </c>
      <c r="H201" s="192">
        <f t="shared" si="8"/>
        <v>104.92</v>
      </c>
    </row>
    <row r="202" spans="1:8" ht="13.5" customHeight="1">
      <c r="A202" s="138">
        <v>2080507</v>
      </c>
      <c r="B202" s="173" t="s">
        <v>177</v>
      </c>
      <c r="C202" s="174">
        <v>1000</v>
      </c>
      <c r="D202" s="174">
        <v>1000</v>
      </c>
      <c r="E202" s="174"/>
      <c r="F202" s="174">
        <f t="shared" si="7"/>
        <v>0</v>
      </c>
      <c r="G202" s="223"/>
      <c r="H202" s="192">
        <f t="shared" si="8"/>
      </c>
    </row>
    <row r="203" spans="1:8" ht="13.5" customHeight="1">
      <c r="A203" s="138">
        <v>2080508</v>
      </c>
      <c r="B203" s="173" t="s">
        <v>178</v>
      </c>
      <c r="C203" s="174"/>
      <c r="D203" s="174"/>
      <c r="E203" s="174">
        <v>4976.84</v>
      </c>
      <c r="F203" s="174"/>
      <c r="G203" s="223"/>
      <c r="H203" s="192">
        <f t="shared" si="8"/>
      </c>
    </row>
    <row r="204" spans="1:8" ht="13.5" customHeight="1">
      <c r="A204" s="138">
        <v>2080599</v>
      </c>
      <c r="B204" s="173" t="s">
        <v>179</v>
      </c>
      <c r="C204" s="174"/>
      <c r="D204" s="174">
        <v>0</v>
      </c>
      <c r="E204" s="174"/>
      <c r="F204" s="174">
        <f aca="true" t="shared" si="9" ref="F204:F265">IF(D204=0,"",E204/D204*100)</f>
      </c>
      <c r="G204" s="223">
        <v>31.22</v>
      </c>
      <c r="H204" s="192">
        <f t="shared" si="8"/>
        <v>0</v>
      </c>
    </row>
    <row r="205" spans="1:8" s="158" customFormat="1" ht="13.5" customHeight="1">
      <c r="A205" s="138">
        <v>20807</v>
      </c>
      <c r="B205" s="173" t="s">
        <v>180</v>
      </c>
      <c r="C205" s="174">
        <v>3076.84</v>
      </c>
      <c r="D205" s="174">
        <v>3076.84</v>
      </c>
      <c r="E205" s="174">
        <v>2362.53</v>
      </c>
      <c r="F205" s="174">
        <f t="shared" si="9"/>
        <v>76.78</v>
      </c>
      <c r="G205" s="223">
        <v>2635.73</v>
      </c>
      <c r="H205" s="192">
        <f t="shared" si="8"/>
        <v>89.63</v>
      </c>
    </row>
    <row r="206" spans="1:8" ht="13.5" customHeight="1">
      <c r="A206" s="138">
        <v>2080704</v>
      </c>
      <c r="B206" s="173" t="s">
        <v>181</v>
      </c>
      <c r="C206" s="174">
        <v>390</v>
      </c>
      <c r="D206" s="174">
        <v>390</v>
      </c>
      <c r="E206" s="174">
        <v>207.51</v>
      </c>
      <c r="F206" s="174">
        <f t="shared" si="9"/>
        <v>53.21</v>
      </c>
      <c r="G206" s="223">
        <v>251.49</v>
      </c>
      <c r="H206" s="192">
        <f t="shared" si="8"/>
        <v>82.51</v>
      </c>
    </row>
    <row r="207" spans="1:8" ht="13.5" customHeight="1">
      <c r="A207" s="138">
        <v>2080705</v>
      </c>
      <c r="B207" s="173" t="s">
        <v>182</v>
      </c>
      <c r="C207" s="174">
        <v>2188.82</v>
      </c>
      <c r="D207" s="174">
        <v>2188.82</v>
      </c>
      <c r="E207" s="174">
        <v>1712.74</v>
      </c>
      <c r="F207" s="174">
        <f t="shared" si="9"/>
        <v>78.25</v>
      </c>
      <c r="G207" s="223">
        <v>1954.62</v>
      </c>
      <c r="H207" s="192">
        <f t="shared" si="8"/>
        <v>87.63</v>
      </c>
    </row>
    <row r="208" spans="1:8" ht="13.5" customHeight="1">
      <c r="A208" s="138">
        <v>2080799</v>
      </c>
      <c r="B208" s="173" t="s">
        <v>183</v>
      </c>
      <c r="C208" s="174">
        <v>498.02</v>
      </c>
      <c r="D208" s="174">
        <v>498.02</v>
      </c>
      <c r="E208" s="174">
        <v>442.28</v>
      </c>
      <c r="F208" s="174">
        <f t="shared" si="9"/>
        <v>88.81</v>
      </c>
      <c r="G208" s="223">
        <v>429.62</v>
      </c>
      <c r="H208" s="192">
        <f t="shared" si="8"/>
        <v>102.95</v>
      </c>
    </row>
    <row r="209" spans="1:8" s="158" customFormat="1" ht="13.5" customHeight="1">
      <c r="A209" s="138">
        <v>20808</v>
      </c>
      <c r="B209" s="173" t="s">
        <v>184</v>
      </c>
      <c r="C209" s="174">
        <v>5183.11</v>
      </c>
      <c r="D209" s="174">
        <v>5056.96</v>
      </c>
      <c r="E209" s="174">
        <v>3248.42</v>
      </c>
      <c r="F209" s="174">
        <f t="shared" si="9"/>
        <v>64.24</v>
      </c>
      <c r="G209" s="223">
        <v>4334.17</v>
      </c>
      <c r="H209" s="192">
        <f t="shared" si="8"/>
        <v>74.95</v>
      </c>
    </row>
    <row r="210" spans="1:8" ht="13.5" customHeight="1">
      <c r="A210" s="138">
        <v>2080801</v>
      </c>
      <c r="B210" s="173" t="s">
        <v>185</v>
      </c>
      <c r="C210" s="174">
        <v>1405.99</v>
      </c>
      <c r="D210" s="174">
        <v>1405.99</v>
      </c>
      <c r="E210" s="174">
        <v>1334.33</v>
      </c>
      <c r="F210" s="174">
        <f t="shared" si="9"/>
        <v>94.9</v>
      </c>
      <c r="G210" s="223">
        <v>998.57</v>
      </c>
      <c r="H210" s="192">
        <f t="shared" si="8"/>
        <v>133.62</v>
      </c>
    </row>
    <row r="211" spans="1:8" ht="13.5" customHeight="1">
      <c r="A211" s="138">
        <v>2080802</v>
      </c>
      <c r="B211" s="173" t="s">
        <v>186</v>
      </c>
      <c r="C211" s="174">
        <v>1640.42</v>
      </c>
      <c r="D211" s="174">
        <v>1640.42</v>
      </c>
      <c r="E211" s="174">
        <v>569.57</v>
      </c>
      <c r="F211" s="174">
        <f t="shared" si="9"/>
        <v>34.72</v>
      </c>
      <c r="G211" s="223">
        <v>1600</v>
      </c>
      <c r="H211" s="192">
        <f t="shared" si="8"/>
        <v>35.6</v>
      </c>
    </row>
    <row r="212" spans="1:8" ht="13.5" customHeight="1">
      <c r="A212" s="138">
        <v>2080805</v>
      </c>
      <c r="B212" s="173" t="s">
        <v>187</v>
      </c>
      <c r="C212" s="174">
        <v>1477.55</v>
      </c>
      <c r="D212" s="174">
        <v>1477.55</v>
      </c>
      <c r="E212" s="174">
        <v>921.01</v>
      </c>
      <c r="F212" s="174">
        <f t="shared" si="9"/>
        <v>62.33</v>
      </c>
      <c r="G212" s="223">
        <v>1199.81</v>
      </c>
      <c r="H212" s="192">
        <f t="shared" si="8"/>
        <v>76.76</v>
      </c>
    </row>
    <row r="213" spans="1:8" ht="13.5" customHeight="1">
      <c r="A213" s="138">
        <v>2080899</v>
      </c>
      <c r="B213" s="173" t="s">
        <v>188</v>
      </c>
      <c r="C213" s="174">
        <v>659.15</v>
      </c>
      <c r="D213" s="174">
        <v>533</v>
      </c>
      <c r="E213" s="174">
        <v>423.51</v>
      </c>
      <c r="F213" s="174">
        <f t="shared" si="9"/>
        <v>79.46</v>
      </c>
      <c r="G213" s="223">
        <v>535.79</v>
      </c>
      <c r="H213" s="192">
        <f t="shared" si="8"/>
        <v>79.04</v>
      </c>
    </row>
    <row r="214" spans="1:8" ht="13.5" customHeight="1">
      <c r="A214" s="138">
        <v>20809</v>
      </c>
      <c r="B214" s="173" t="s">
        <v>189</v>
      </c>
      <c r="C214" s="174">
        <v>1973.3</v>
      </c>
      <c r="D214" s="174">
        <v>1446.23</v>
      </c>
      <c r="E214" s="174">
        <v>1340.92</v>
      </c>
      <c r="F214" s="174">
        <f t="shared" si="9"/>
        <v>92.72</v>
      </c>
      <c r="G214" s="223">
        <v>1931.88</v>
      </c>
      <c r="H214" s="192">
        <f t="shared" si="8"/>
        <v>69.41</v>
      </c>
    </row>
    <row r="215" spans="1:8" ht="13.5" customHeight="1">
      <c r="A215" s="138">
        <v>2080901</v>
      </c>
      <c r="B215" s="173" t="s">
        <v>190</v>
      </c>
      <c r="C215" s="174">
        <v>1188.74</v>
      </c>
      <c r="D215" s="174">
        <v>914.58</v>
      </c>
      <c r="E215" s="174">
        <v>914.58</v>
      </c>
      <c r="F215" s="174">
        <f t="shared" si="9"/>
        <v>100</v>
      </c>
      <c r="G215" s="223">
        <v>924.88</v>
      </c>
      <c r="H215" s="192">
        <f t="shared" si="8"/>
        <v>98.89</v>
      </c>
    </row>
    <row r="216" spans="1:8" ht="13.5" customHeight="1">
      <c r="A216" s="138">
        <v>2080902</v>
      </c>
      <c r="B216" s="173" t="s">
        <v>191</v>
      </c>
      <c r="C216" s="174">
        <v>602.56</v>
      </c>
      <c r="D216" s="174">
        <v>349.65</v>
      </c>
      <c r="E216" s="174">
        <v>349.65</v>
      </c>
      <c r="F216" s="174">
        <f t="shared" si="9"/>
        <v>100</v>
      </c>
      <c r="G216" s="223">
        <v>790</v>
      </c>
      <c r="H216" s="192">
        <f t="shared" si="8"/>
        <v>44.26</v>
      </c>
    </row>
    <row r="217" spans="1:8" ht="13.5" customHeight="1">
      <c r="A217" s="138">
        <v>2080904</v>
      </c>
      <c r="B217" s="173" t="s">
        <v>192</v>
      </c>
      <c r="C217" s="174">
        <v>182</v>
      </c>
      <c r="D217" s="174">
        <v>182</v>
      </c>
      <c r="E217" s="174">
        <v>76.69</v>
      </c>
      <c r="F217" s="174">
        <f t="shared" si="9"/>
        <v>42.14</v>
      </c>
      <c r="G217" s="223">
        <v>217</v>
      </c>
      <c r="H217" s="192">
        <f t="shared" si="8"/>
        <v>35.34</v>
      </c>
    </row>
    <row r="218" spans="1:8" ht="13.5" customHeight="1">
      <c r="A218" s="138">
        <v>20810</v>
      </c>
      <c r="B218" s="173" t="s">
        <v>193</v>
      </c>
      <c r="C218" s="174">
        <v>3939.37</v>
      </c>
      <c r="D218" s="174">
        <v>3661.87</v>
      </c>
      <c r="E218" s="174">
        <v>3562.54</v>
      </c>
      <c r="F218" s="174">
        <f t="shared" si="9"/>
        <v>97.29</v>
      </c>
      <c r="G218" s="223">
        <v>2684.41</v>
      </c>
      <c r="H218" s="192">
        <f t="shared" si="8"/>
        <v>132.71</v>
      </c>
    </row>
    <row r="219" spans="1:8" s="158" customFormat="1" ht="13.5" customHeight="1">
      <c r="A219" s="138">
        <v>2081002</v>
      </c>
      <c r="B219" s="173" t="s">
        <v>194</v>
      </c>
      <c r="C219" s="174">
        <v>3605.3</v>
      </c>
      <c r="D219" s="174">
        <v>3327.8</v>
      </c>
      <c r="E219" s="174">
        <v>3218.98</v>
      </c>
      <c r="F219" s="174">
        <f t="shared" si="9"/>
        <v>96.73</v>
      </c>
      <c r="G219" s="223">
        <v>2387.93</v>
      </c>
      <c r="H219" s="192">
        <f t="shared" si="8"/>
        <v>134.8</v>
      </c>
    </row>
    <row r="220" spans="1:8" ht="13.5" customHeight="1">
      <c r="A220" s="138">
        <v>2081004</v>
      </c>
      <c r="B220" s="173" t="s">
        <v>195</v>
      </c>
      <c r="C220" s="174">
        <v>95</v>
      </c>
      <c r="D220" s="174">
        <v>95</v>
      </c>
      <c r="E220" s="174">
        <v>100.59</v>
      </c>
      <c r="F220" s="174">
        <f t="shared" si="9"/>
        <v>105.88</v>
      </c>
      <c r="G220" s="223">
        <v>87.61</v>
      </c>
      <c r="H220" s="192">
        <f t="shared" si="8"/>
        <v>114.82</v>
      </c>
    </row>
    <row r="221" spans="1:8" ht="13.5" customHeight="1">
      <c r="A221" s="138">
        <v>2081005</v>
      </c>
      <c r="B221" s="173" t="s">
        <v>196</v>
      </c>
      <c r="C221" s="174">
        <v>94.87</v>
      </c>
      <c r="D221" s="174">
        <v>94.87</v>
      </c>
      <c r="E221" s="174">
        <v>99.83</v>
      </c>
      <c r="F221" s="174">
        <f t="shared" si="9"/>
        <v>105.23</v>
      </c>
      <c r="G221" s="223">
        <v>139.39</v>
      </c>
      <c r="H221" s="192">
        <f t="shared" si="8"/>
        <v>71.62</v>
      </c>
    </row>
    <row r="222" spans="1:8" ht="13.5" customHeight="1">
      <c r="A222" s="138">
        <v>2081006</v>
      </c>
      <c r="B222" s="173" t="s">
        <v>197</v>
      </c>
      <c r="C222" s="174">
        <v>144.2</v>
      </c>
      <c r="D222" s="174">
        <v>144.2</v>
      </c>
      <c r="E222" s="174">
        <v>143.15</v>
      </c>
      <c r="F222" s="174">
        <f t="shared" si="9"/>
        <v>99.27</v>
      </c>
      <c r="G222" s="223">
        <v>69.49</v>
      </c>
      <c r="H222" s="192">
        <f t="shared" si="8"/>
        <v>206</v>
      </c>
    </row>
    <row r="223" spans="1:8" ht="13.5" customHeight="1">
      <c r="A223" s="138">
        <v>20811</v>
      </c>
      <c r="B223" s="173" t="s">
        <v>198</v>
      </c>
      <c r="C223" s="174">
        <v>7882.98</v>
      </c>
      <c r="D223" s="174">
        <v>7882.98</v>
      </c>
      <c r="E223" s="174">
        <v>7474.36</v>
      </c>
      <c r="F223" s="174">
        <f t="shared" si="9"/>
        <v>94.82</v>
      </c>
      <c r="G223" s="223">
        <v>6297.52</v>
      </c>
      <c r="H223" s="192">
        <f t="shared" si="8"/>
        <v>118.69</v>
      </c>
    </row>
    <row r="224" spans="1:8" ht="13.5" customHeight="1">
      <c r="A224" s="138">
        <v>2081101</v>
      </c>
      <c r="B224" s="173" t="s">
        <v>39</v>
      </c>
      <c r="C224" s="174">
        <v>456.95</v>
      </c>
      <c r="D224" s="174">
        <v>456.95</v>
      </c>
      <c r="E224" s="174">
        <v>443.95</v>
      </c>
      <c r="F224" s="174">
        <f t="shared" si="9"/>
        <v>97.16</v>
      </c>
      <c r="G224" s="223">
        <v>412.32</v>
      </c>
      <c r="H224" s="192">
        <f t="shared" si="8"/>
        <v>107.67</v>
      </c>
    </row>
    <row r="225" spans="1:8" ht="13.5" customHeight="1">
      <c r="A225" s="138">
        <v>2081104</v>
      </c>
      <c r="B225" s="173" t="s">
        <v>199</v>
      </c>
      <c r="C225" s="174">
        <v>615</v>
      </c>
      <c r="D225" s="174">
        <v>615</v>
      </c>
      <c r="E225" s="174">
        <v>743.98</v>
      </c>
      <c r="F225" s="174">
        <f t="shared" si="9"/>
        <v>120.97</v>
      </c>
      <c r="G225" s="223">
        <v>683.73</v>
      </c>
      <c r="H225" s="192">
        <f t="shared" si="8"/>
        <v>108.81</v>
      </c>
    </row>
    <row r="226" spans="1:8" ht="13.5" customHeight="1">
      <c r="A226" s="138">
        <v>2081105</v>
      </c>
      <c r="B226" s="173" t="s">
        <v>200</v>
      </c>
      <c r="C226" s="174">
        <v>514</v>
      </c>
      <c r="D226" s="174">
        <v>514</v>
      </c>
      <c r="E226" s="174">
        <v>475.05</v>
      </c>
      <c r="F226" s="174">
        <f t="shared" si="9"/>
        <v>92.42</v>
      </c>
      <c r="G226" s="223">
        <v>260.67</v>
      </c>
      <c r="H226" s="192">
        <f t="shared" si="8"/>
        <v>182.24</v>
      </c>
    </row>
    <row r="227" spans="1:8" ht="13.5" customHeight="1">
      <c r="A227" s="138">
        <v>2081106</v>
      </c>
      <c r="B227" s="173" t="s">
        <v>201</v>
      </c>
      <c r="C227" s="174">
        <v>5</v>
      </c>
      <c r="D227" s="174">
        <v>5</v>
      </c>
      <c r="E227" s="174">
        <v>4.23</v>
      </c>
      <c r="F227" s="174">
        <f t="shared" si="9"/>
        <v>84.6</v>
      </c>
      <c r="G227" s="223">
        <v>1</v>
      </c>
      <c r="H227" s="192">
        <f t="shared" si="8"/>
        <v>423</v>
      </c>
    </row>
    <row r="228" spans="1:8" ht="13.5" customHeight="1">
      <c r="A228" s="138">
        <v>2081107</v>
      </c>
      <c r="B228" s="173" t="s">
        <v>202</v>
      </c>
      <c r="C228" s="174">
        <v>2200</v>
      </c>
      <c r="D228" s="174">
        <v>2200</v>
      </c>
      <c r="E228" s="174">
        <v>1762.04</v>
      </c>
      <c r="F228" s="174">
        <f t="shared" si="9"/>
        <v>80.09</v>
      </c>
      <c r="G228" s="223">
        <v>1353.06</v>
      </c>
      <c r="H228" s="192">
        <f t="shared" si="8"/>
        <v>130.23</v>
      </c>
    </row>
    <row r="229" spans="1:8" ht="13.5" customHeight="1">
      <c r="A229" s="138">
        <v>2081199</v>
      </c>
      <c r="B229" s="179" t="s">
        <v>203</v>
      </c>
      <c r="C229" s="174">
        <v>4092.03</v>
      </c>
      <c r="D229" s="174">
        <v>4092.03</v>
      </c>
      <c r="E229" s="174">
        <v>4045.11</v>
      </c>
      <c r="F229" s="174">
        <f t="shared" si="9"/>
        <v>98.85</v>
      </c>
      <c r="G229" s="223">
        <v>3586.74</v>
      </c>
      <c r="H229" s="192">
        <f t="shared" si="8"/>
        <v>112.78</v>
      </c>
    </row>
    <row r="230" spans="1:8" ht="13.5" customHeight="1">
      <c r="A230" s="138">
        <v>20816</v>
      </c>
      <c r="B230" s="173" t="s">
        <v>204</v>
      </c>
      <c r="C230" s="174">
        <v>228.81</v>
      </c>
      <c r="D230" s="174">
        <v>228.81</v>
      </c>
      <c r="E230" s="174">
        <v>242.6</v>
      </c>
      <c r="F230" s="174">
        <f t="shared" si="9"/>
        <v>106.03</v>
      </c>
      <c r="G230" s="223">
        <v>189.36</v>
      </c>
      <c r="H230" s="192">
        <f t="shared" si="8"/>
        <v>128.12</v>
      </c>
    </row>
    <row r="231" spans="1:8" ht="13.5" customHeight="1">
      <c r="A231" s="138">
        <v>2081601</v>
      </c>
      <c r="B231" s="173" t="s">
        <v>39</v>
      </c>
      <c r="C231" s="174">
        <v>160.81</v>
      </c>
      <c r="D231" s="174">
        <v>160.81</v>
      </c>
      <c r="E231" s="174">
        <v>152.72</v>
      </c>
      <c r="F231" s="174">
        <f t="shared" si="9"/>
        <v>94.97</v>
      </c>
      <c r="G231" s="223">
        <v>137.86</v>
      </c>
      <c r="H231" s="192">
        <f t="shared" si="8"/>
        <v>110.78</v>
      </c>
    </row>
    <row r="232" spans="1:8" ht="13.5" customHeight="1">
      <c r="A232" s="138">
        <v>2081602</v>
      </c>
      <c r="B232" s="173" t="s">
        <v>40</v>
      </c>
      <c r="C232" s="174"/>
      <c r="D232" s="174">
        <v>0</v>
      </c>
      <c r="E232" s="174"/>
      <c r="F232" s="174">
        <f t="shared" si="9"/>
      </c>
      <c r="G232" s="223">
        <v>28</v>
      </c>
      <c r="H232" s="192">
        <f t="shared" si="8"/>
        <v>0</v>
      </c>
    </row>
    <row r="233" spans="1:8" ht="13.5" customHeight="1">
      <c r="A233" s="138">
        <v>2081699</v>
      </c>
      <c r="B233" s="173" t="s">
        <v>205</v>
      </c>
      <c r="C233" s="174">
        <v>68</v>
      </c>
      <c r="D233" s="174">
        <v>68</v>
      </c>
      <c r="E233" s="174">
        <v>89.87</v>
      </c>
      <c r="F233" s="174">
        <f t="shared" si="9"/>
        <v>132.16</v>
      </c>
      <c r="G233" s="223">
        <v>23.5</v>
      </c>
      <c r="H233" s="192">
        <f t="shared" si="8"/>
        <v>382.43</v>
      </c>
    </row>
    <row r="234" spans="1:8" ht="13.5" customHeight="1">
      <c r="A234" s="138">
        <v>20819</v>
      </c>
      <c r="B234" s="173" t="s">
        <v>206</v>
      </c>
      <c r="C234" s="174">
        <v>6258.62</v>
      </c>
      <c r="D234" s="174">
        <v>5503.62</v>
      </c>
      <c r="E234" s="174">
        <v>4983.75</v>
      </c>
      <c r="F234" s="174">
        <f t="shared" si="9"/>
        <v>90.55</v>
      </c>
      <c r="G234" s="223">
        <v>4066.22</v>
      </c>
      <c r="H234" s="192">
        <f t="shared" si="8"/>
        <v>122.56</v>
      </c>
    </row>
    <row r="235" spans="1:8" ht="13.5" customHeight="1">
      <c r="A235" s="138">
        <v>2081901</v>
      </c>
      <c r="B235" s="173" t="s">
        <v>207</v>
      </c>
      <c r="C235" s="174">
        <v>3558.62</v>
      </c>
      <c r="D235" s="174">
        <v>3095.62</v>
      </c>
      <c r="E235" s="174">
        <v>2606.38</v>
      </c>
      <c r="F235" s="174">
        <f t="shared" si="9"/>
        <v>84.2</v>
      </c>
      <c r="G235" s="223">
        <v>2304.75</v>
      </c>
      <c r="H235" s="192">
        <f t="shared" si="8"/>
        <v>113.09</v>
      </c>
    </row>
    <row r="236" spans="1:8" ht="13.5" customHeight="1">
      <c r="A236" s="138">
        <v>2081902</v>
      </c>
      <c r="B236" s="173" t="s">
        <v>208</v>
      </c>
      <c r="C236" s="174">
        <v>2700</v>
      </c>
      <c r="D236" s="174">
        <v>2408</v>
      </c>
      <c r="E236" s="174">
        <v>2377.36</v>
      </c>
      <c r="F236" s="174">
        <f t="shared" si="9"/>
        <v>98.73</v>
      </c>
      <c r="G236" s="223">
        <v>1761.48</v>
      </c>
      <c r="H236" s="192">
        <f t="shared" si="8"/>
        <v>134.96</v>
      </c>
    </row>
    <row r="237" spans="1:8" ht="13.5" customHeight="1">
      <c r="A237" s="138">
        <v>20820</v>
      </c>
      <c r="B237" s="173" t="s">
        <v>209</v>
      </c>
      <c r="C237" s="174">
        <v>369.95</v>
      </c>
      <c r="D237" s="174">
        <v>369.95</v>
      </c>
      <c r="E237" s="174">
        <v>382.7</v>
      </c>
      <c r="F237" s="174">
        <f t="shared" si="9"/>
        <v>103.45</v>
      </c>
      <c r="G237" s="223">
        <v>279.82</v>
      </c>
      <c r="H237" s="192">
        <f t="shared" si="8"/>
        <v>136.77</v>
      </c>
    </row>
    <row r="238" spans="1:8" ht="13.5" customHeight="1">
      <c r="A238" s="138">
        <v>2082001</v>
      </c>
      <c r="B238" s="173" t="s">
        <v>210</v>
      </c>
      <c r="C238" s="174">
        <v>358</v>
      </c>
      <c r="D238" s="174">
        <v>358</v>
      </c>
      <c r="E238" s="174">
        <v>375.73</v>
      </c>
      <c r="F238" s="174">
        <f t="shared" si="9"/>
        <v>104.95</v>
      </c>
      <c r="G238" s="223">
        <v>270.35</v>
      </c>
      <c r="H238" s="192">
        <f t="shared" si="8"/>
        <v>138.98</v>
      </c>
    </row>
    <row r="239" spans="1:8" ht="13.5" customHeight="1">
      <c r="A239" s="138">
        <v>2082002</v>
      </c>
      <c r="B239" s="173" t="s">
        <v>211</v>
      </c>
      <c r="C239" s="174">
        <v>11.95</v>
      </c>
      <c r="D239" s="174">
        <v>11.95</v>
      </c>
      <c r="E239" s="174">
        <v>6.97</v>
      </c>
      <c r="F239" s="174">
        <f t="shared" si="9"/>
        <v>58.33</v>
      </c>
      <c r="G239" s="223">
        <v>9.46</v>
      </c>
      <c r="H239" s="192">
        <f t="shared" si="8"/>
        <v>73.68</v>
      </c>
    </row>
    <row r="240" spans="1:8" ht="13.5" customHeight="1">
      <c r="A240" s="138">
        <v>20821</v>
      </c>
      <c r="B240" s="173" t="s">
        <v>212</v>
      </c>
      <c r="C240" s="174">
        <v>44</v>
      </c>
      <c r="D240" s="174">
        <v>44</v>
      </c>
      <c r="E240" s="174">
        <v>26.86</v>
      </c>
      <c r="F240" s="174">
        <f t="shared" si="9"/>
        <v>61.05</v>
      </c>
      <c r="G240" s="223">
        <v>27.56</v>
      </c>
      <c r="H240" s="192">
        <f t="shared" si="8"/>
        <v>97.46</v>
      </c>
    </row>
    <row r="241" spans="1:8" ht="13.5" customHeight="1">
      <c r="A241" s="138">
        <v>2082101</v>
      </c>
      <c r="B241" s="173" t="s">
        <v>213</v>
      </c>
      <c r="C241" s="174">
        <v>44</v>
      </c>
      <c r="D241" s="174">
        <v>44</v>
      </c>
      <c r="E241" s="174">
        <v>26.86</v>
      </c>
      <c r="F241" s="174">
        <f t="shared" si="9"/>
        <v>61.05</v>
      </c>
      <c r="G241" s="223">
        <v>27.56</v>
      </c>
      <c r="H241" s="192">
        <f t="shared" si="8"/>
        <v>97.46</v>
      </c>
    </row>
    <row r="242" spans="1:8" ht="13.5" customHeight="1">
      <c r="A242" s="138">
        <v>20825</v>
      </c>
      <c r="B242" s="173" t="s">
        <v>214</v>
      </c>
      <c r="C242" s="174">
        <v>1471.74</v>
      </c>
      <c r="D242" s="174">
        <v>1471.74</v>
      </c>
      <c r="E242" s="174">
        <v>1197.18</v>
      </c>
      <c r="F242" s="174">
        <f t="shared" si="9"/>
        <v>81.34</v>
      </c>
      <c r="G242" s="223">
        <v>1219.37</v>
      </c>
      <c r="H242" s="192">
        <f t="shared" si="8"/>
        <v>98.18</v>
      </c>
    </row>
    <row r="243" spans="1:8" ht="13.5" customHeight="1">
      <c r="A243" s="138">
        <v>2082501</v>
      </c>
      <c r="B243" s="173" t="s">
        <v>215</v>
      </c>
      <c r="C243" s="174">
        <v>1156.74</v>
      </c>
      <c r="D243" s="174">
        <v>1156.74</v>
      </c>
      <c r="E243" s="174">
        <v>1027.34</v>
      </c>
      <c r="F243" s="174">
        <f t="shared" si="9"/>
        <v>88.81</v>
      </c>
      <c r="G243" s="223">
        <v>1013.75</v>
      </c>
      <c r="H243" s="192">
        <f t="shared" si="8"/>
        <v>101.34</v>
      </c>
    </row>
    <row r="244" spans="1:8" ht="13.5" customHeight="1">
      <c r="A244" s="138">
        <v>2082502</v>
      </c>
      <c r="B244" s="173" t="s">
        <v>216</v>
      </c>
      <c r="C244" s="174">
        <v>315</v>
      </c>
      <c r="D244" s="174">
        <v>315</v>
      </c>
      <c r="E244" s="174">
        <v>169.84</v>
      </c>
      <c r="F244" s="174">
        <f t="shared" si="9"/>
        <v>53.92</v>
      </c>
      <c r="G244" s="223">
        <v>205.62</v>
      </c>
      <c r="H244" s="192">
        <f t="shared" si="8"/>
        <v>82.6</v>
      </c>
    </row>
    <row r="245" spans="1:8" ht="13.5" customHeight="1">
      <c r="A245" s="138">
        <v>20826</v>
      </c>
      <c r="B245" s="173" t="s">
        <v>217</v>
      </c>
      <c r="C245" s="174">
        <v>13200</v>
      </c>
      <c r="D245" s="174">
        <v>13200</v>
      </c>
      <c r="E245" s="174">
        <v>12303.71</v>
      </c>
      <c r="F245" s="174">
        <f t="shared" si="9"/>
        <v>93.21</v>
      </c>
      <c r="G245" s="223">
        <v>8502.32</v>
      </c>
      <c r="H245" s="192">
        <f t="shared" si="8"/>
        <v>144.71</v>
      </c>
    </row>
    <row r="246" spans="1:8" ht="13.5" customHeight="1">
      <c r="A246" s="138">
        <v>2082602</v>
      </c>
      <c r="B246" s="173" t="s">
        <v>218</v>
      </c>
      <c r="C246" s="174">
        <v>13200</v>
      </c>
      <c r="D246" s="174">
        <v>13200</v>
      </c>
      <c r="E246" s="174">
        <v>12303.71</v>
      </c>
      <c r="F246" s="174">
        <f t="shared" si="9"/>
        <v>93.21</v>
      </c>
      <c r="G246" s="223">
        <v>8502.32</v>
      </c>
      <c r="H246" s="192">
        <f t="shared" si="8"/>
        <v>144.71</v>
      </c>
    </row>
    <row r="247" spans="1:8" ht="13.5" customHeight="1">
      <c r="A247" s="138">
        <v>20827</v>
      </c>
      <c r="B247" s="173" t="s">
        <v>219</v>
      </c>
      <c r="C247" s="174">
        <v>210</v>
      </c>
      <c r="D247" s="174">
        <v>210</v>
      </c>
      <c r="E247" s="174">
        <v>11.11</v>
      </c>
      <c r="F247" s="174">
        <f t="shared" si="9"/>
        <v>5.29</v>
      </c>
      <c r="G247" s="224">
        <v>342.58</v>
      </c>
      <c r="H247" s="192">
        <f t="shared" si="8"/>
        <v>3.24</v>
      </c>
    </row>
    <row r="248" spans="1:8" ht="13.5" customHeight="1">
      <c r="A248" s="138">
        <v>2082799</v>
      </c>
      <c r="B248" s="173" t="s">
        <v>220</v>
      </c>
      <c r="C248" s="174">
        <v>210</v>
      </c>
      <c r="D248" s="174">
        <v>210</v>
      </c>
      <c r="E248" s="174">
        <v>11.11</v>
      </c>
      <c r="F248" s="174">
        <f t="shared" si="9"/>
        <v>5.29</v>
      </c>
      <c r="G248" s="224">
        <v>342.58</v>
      </c>
      <c r="H248" s="192">
        <f t="shared" si="8"/>
        <v>3.24</v>
      </c>
    </row>
    <row r="249" spans="1:8" ht="13.5" customHeight="1">
      <c r="A249" s="138">
        <v>20828</v>
      </c>
      <c r="B249" s="173" t="s">
        <v>221</v>
      </c>
      <c r="C249" s="174">
        <v>1286.97</v>
      </c>
      <c r="D249" s="174">
        <v>1286.97</v>
      </c>
      <c r="E249" s="174">
        <v>1204.98</v>
      </c>
      <c r="F249" s="174">
        <f t="shared" si="9"/>
        <v>93.63</v>
      </c>
      <c r="G249" s="223">
        <v>1345.93</v>
      </c>
      <c r="H249" s="192">
        <f t="shared" si="8"/>
        <v>89.53</v>
      </c>
    </row>
    <row r="250" spans="1:8" s="158" customFormat="1" ht="13.5" customHeight="1">
      <c r="A250" s="138">
        <v>2082801</v>
      </c>
      <c r="B250" s="173" t="s">
        <v>39</v>
      </c>
      <c r="C250" s="174">
        <v>250.94</v>
      </c>
      <c r="D250" s="174">
        <v>250.94</v>
      </c>
      <c r="E250" s="174">
        <v>251.39</v>
      </c>
      <c r="F250" s="174">
        <f t="shared" si="9"/>
        <v>100.18</v>
      </c>
      <c r="G250" s="223">
        <v>227.52</v>
      </c>
      <c r="H250" s="192">
        <f t="shared" si="8"/>
        <v>110.49</v>
      </c>
    </row>
    <row r="251" spans="1:8" s="158" customFormat="1" ht="13.5" customHeight="1">
      <c r="A251" s="138">
        <v>2082802</v>
      </c>
      <c r="B251" s="173" t="s">
        <v>40</v>
      </c>
      <c r="C251" s="174">
        <v>55</v>
      </c>
      <c r="D251" s="174">
        <v>55</v>
      </c>
      <c r="E251" s="174">
        <v>51.32</v>
      </c>
      <c r="F251" s="174">
        <f t="shared" si="9"/>
        <v>93.31</v>
      </c>
      <c r="G251" s="223">
        <v>77.89</v>
      </c>
      <c r="H251" s="192">
        <f t="shared" si="8"/>
        <v>65.89</v>
      </c>
    </row>
    <row r="252" spans="1:8" s="158" customFormat="1" ht="13.5" customHeight="1">
      <c r="A252" s="138">
        <v>2082804</v>
      </c>
      <c r="B252" s="173" t="s">
        <v>222</v>
      </c>
      <c r="C252" s="174">
        <v>847.9</v>
      </c>
      <c r="D252" s="174">
        <v>847.9</v>
      </c>
      <c r="E252" s="174">
        <v>777.1</v>
      </c>
      <c r="F252" s="174">
        <f t="shared" si="9"/>
        <v>91.65</v>
      </c>
      <c r="G252" s="223">
        <v>936.24</v>
      </c>
      <c r="H252" s="192">
        <f t="shared" si="8"/>
        <v>83</v>
      </c>
    </row>
    <row r="253" spans="1:8" ht="13.5" customHeight="1">
      <c r="A253" s="138">
        <v>2082850</v>
      </c>
      <c r="B253" s="173" t="s">
        <v>46</v>
      </c>
      <c r="C253" s="174">
        <v>133.13</v>
      </c>
      <c r="D253" s="174">
        <v>133.13</v>
      </c>
      <c r="E253" s="174">
        <v>125.17</v>
      </c>
      <c r="F253" s="174">
        <f t="shared" si="9"/>
        <v>94.02</v>
      </c>
      <c r="G253" s="223">
        <v>104.28</v>
      </c>
      <c r="H253" s="192">
        <f t="shared" si="8"/>
        <v>120.03</v>
      </c>
    </row>
    <row r="254" spans="1:8" ht="13.5" customHeight="1">
      <c r="A254" s="138">
        <v>20899</v>
      </c>
      <c r="B254" s="173" t="s">
        <v>223</v>
      </c>
      <c r="C254" s="174">
        <v>19794.83</v>
      </c>
      <c r="D254" s="174">
        <v>19794.83</v>
      </c>
      <c r="E254" s="174">
        <v>18495.63</v>
      </c>
      <c r="F254" s="174">
        <f t="shared" si="9"/>
        <v>93.44</v>
      </c>
      <c r="G254" s="223">
        <v>29241.14</v>
      </c>
      <c r="H254" s="192">
        <f t="shared" si="8"/>
        <v>63.25</v>
      </c>
    </row>
    <row r="255" spans="1:8" ht="13.5" customHeight="1">
      <c r="A255" s="138">
        <v>2089999</v>
      </c>
      <c r="B255" s="173" t="s">
        <v>224</v>
      </c>
      <c r="C255" s="174">
        <v>19794.83</v>
      </c>
      <c r="D255" s="174">
        <v>19794.83</v>
      </c>
      <c r="E255" s="174">
        <v>18495.63</v>
      </c>
      <c r="F255" s="174">
        <f t="shared" si="9"/>
        <v>93.44</v>
      </c>
      <c r="G255" s="223">
        <v>29241.14</v>
      </c>
      <c r="H255" s="192">
        <f t="shared" si="8"/>
        <v>63.25</v>
      </c>
    </row>
    <row r="256" spans="1:8" ht="13.5" customHeight="1">
      <c r="A256" s="171">
        <v>210</v>
      </c>
      <c r="B256" s="172" t="s">
        <v>225</v>
      </c>
      <c r="C256" s="169">
        <v>61492.83</v>
      </c>
      <c r="D256" s="169">
        <v>61492.83</v>
      </c>
      <c r="E256" s="169">
        <v>68970.1</v>
      </c>
      <c r="F256" s="169">
        <f t="shared" si="9"/>
        <v>112.16</v>
      </c>
      <c r="G256" s="222">
        <v>83100</v>
      </c>
      <c r="H256" s="124">
        <f t="shared" si="8"/>
        <v>83</v>
      </c>
    </row>
    <row r="257" spans="1:198" s="159" customFormat="1" ht="13.5" customHeight="1">
      <c r="A257" s="138">
        <v>21001</v>
      </c>
      <c r="B257" s="173" t="s">
        <v>226</v>
      </c>
      <c r="C257" s="174">
        <v>1780.99</v>
      </c>
      <c r="D257" s="174">
        <v>1780.99</v>
      </c>
      <c r="E257" s="174">
        <v>1755.43</v>
      </c>
      <c r="F257" s="174">
        <f t="shared" si="9"/>
        <v>98.56</v>
      </c>
      <c r="G257" s="223">
        <v>1069.34</v>
      </c>
      <c r="H257" s="192">
        <f t="shared" si="8"/>
        <v>164.16</v>
      </c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58"/>
      <c r="BL257" s="158"/>
      <c r="BM257" s="158"/>
      <c r="BN257" s="158"/>
      <c r="BO257" s="158"/>
      <c r="BP257" s="158"/>
      <c r="BQ257" s="158"/>
      <c r="BR257" s="158"/>
      <c r="BS257" s="158"/>
      <c r="BT257" s="158"/>
      <c r="BU257" s="158"/>
      <c r="BV257" s="158"/>
      <c r="BW257" s="158"/>
      <c r="BX257" s="158"/>
      <c r="BY257" s="158"/>
      <c r="BZ257" s="158"/>
      <c r="CA257" s="158"/>
      <c r="CB257" s="158"/>
      <c r="CC257" s="158"/>
      <c r="CD257" s="158"/>
      <c r="CE257" s="158"/>
      <c r="CF257" s="158"/>
      <c r="CG257" s="158"/>
      <c r="CH257" s="158"/>
      <c r="CI257" s="158"/>
      <c r="CJ257" s="158"/>
      <c r="CK257" s="158"/>
      <c r="CL257" s="158"/>
      <c r="CM257" s="158"/>
      <c r="CN257" s="158"/>
      <c r="CO257" s="158"/>
      <c r="CP257" s="158"/>
      <c r="CQ257" s="158"/>
      <c r="CR257" s="158"/>
      <c r="CS257" s="158"/>
      <c r="CT257" s="158"/>
      <c r="CU257" s="158"/>
      <c r="CV257" s="158"/>
      <c r="CW257" s="158"/>
      <c r="CX257" s="158"/>
      <c r="CY257" s="158"/>
      <c r="CZ257" s="158"/>
      <c r="DA257" s="158"/>
      <c r="DB257" s="158"/>
      <c r="DC257" s="158"/>
      <c r="DD257" s="158"/>
      <c r="DE257" s="158"/>
      <c r="DF257" s="158"/>
      <c r="DG257" s="158"/>
      <c r="DH257" s="158"/>
      <c r="DI257" s="158"/>
      <c r="DJ257" s="158"/>
      <c r="DK257" s="158"/>
      <c r="DL257" s="158"/>
      <c r="DM257" s="158"/>
      <c r="DN257" s="158"/>
      <c r="DO257" s="158"/>
      <c r="DP257" s="158"/>
      <c r="DQ257" s="158"/>
      <c r="DR257" s="158"/>
      <c r="DS257" s="158"/>
      <c r="DT257" s="158"/>
      <c r="DU257" s="158"/>
      <c r="DV257" s="158"/>
      <c r="DW257" s="158"/>
      <c r="DX257" s="158"/>
      <c r="DY257" s="158"/>
      <c r="DZ257" s="158"/>
      <c r="EA257" s="158"/>
      <c r="EB257" s="158"/>
      <c r="EC257" s="158"/>
      <c r="ED257" s="158"/>
      <c r="EE257" s="158"/>
      <c r="EF257" s="158"/>
      <c r="EG257" s="158"/>
      <c r="EH257" s="158"/>
      <c r="EI257" s="158"/>
      <c r="EJ257" s="158"/>
      <c r="EK257" s="158"/>
      <c r="EL257" s="158"/>
      <c r="EM257" s="158"/>
      <c r="EN257" s="158"/>
      <c r="EO257" s="158"/>
      <c r="EP257" s="158"/>
      <c r="EQ257" s="158"/>
      <c r="ER257" s="158"/>
      <c r="ES257" s="158"/>
      <c r="ET257" s="158"/>
      <c r="EU257" s="158"/>
      <c r="EV257" s="158"/>
      <c r="EW257" s="158"/>
      <c r="EX257" s="158"/>
      <c r="EY257" s="158"/>
      <c r="EZ257" s="158"/>
      <c r="FA257" s="158"/>
      <c r="FB257" s="158"/>
      <c r="FC257" s="158"/>
      <c r="FD257" s="158"/>
      <c r="FE257" s="158"/>
      <c r="FF257" s="158"/>
      <c r="FG257" s="158"/>
      <c r="FH257" s="158"/>
      <c r="FI257" s="158"/>
      <c r="FJ257" s="158"/>
      <c r="FK257" s="158"/>
      <c r="FL257" s="158"/>
      <c r="FM257" s="158"/>
      <c r="FN257" s="158"/>
      <c r="FO257" s="158"/>
      <c r="FP257" s="158"/>
      <c r="FQ257" s="158"/>
      <c r="FR257" s="158"/>
      <c r="FS257" s="158"/>
      <c r="FT257" s="158"/>
      <c r="FU257" s="158"/>
      <c r="FV257" s="158"/>
      <c r="FW257" s="158"/>
      <c r="FX257" s="158"/>
      <c r="FY257" s="158"/>
      <c r="FZ257" s="158"/>
      <c r="GA257" s="158"/>
      <c r="GB257" s="158"/>
      <c r="GC257" s="158"/>
      <c r="GD257" s="158"/>
      <c r="GE257" s="158"/>
      <c r="GF257" s="158"/>
      <c r="GG257" s="158"/>
      <c r="GH257" s="158"/>
      <c r="GI257" s="158"/>
      <c r="GJ257" s="158"/>
      <c r="GK257" s="158"/>
      <c r="GL257" s="158"/>
      <c r="GM257" s="158"/>
      <c r="GN257" s="158"/>
      <c r="GO257" s="158"/>
      <c r="GP257" s="158"/>
    </row>
    <row r="258" spans="1:8" ht="13.5" customHeight="1">
      <c r="A258" s="138">
        <v>2100101</v>
      </c>
      <c r="B258" s="173" t="s">
        <v>39</v>
      </c>
      <c r="C258" s="174">
        <v>1091.43</v>
      </c>
      <c r="D258" s="174">
        <v>1091.43</v>
      </c>
      <c r="E258" s="174">
        <v>1066.57</v>
      </c>
      <c r="F258" s="174">
        <f t="shared" si="9"/>
        <v>97.72</v>
      </c>
      <c r="G258" s="223">
        <v>974.63</v>
      </c>
      <c r="H258" s="192">
        <f t="shared" si="8"/>
        <v>109.43</v>
      </c>
    </row>
    <row r="259" spans="1:8" ht="13.5" customHeight="1">
      <c r="A259" s="138">
        <v>2100102</v>
      </c>
      <c r="B259" s="173" t="s">
        <v>40</v>
      </c>
      <c r="C259" s="174">
        <v>689.56</v>
      </c>
      <c r="D259" s="174">
        <v>689.56</v>
      </c>
      <c r="E259" s="174">
        <v>688.86</v>
      </c>
      <c r="F259" s="174">
        <f t="shared" si="9"/>
        <v>99.9</v>
      </c>
      <c r="G259" s="223">
        <v>94.71</v>
      </c>
      <c r="H259" s="192">
        <f t="shared" si="8"/>
        <v>727.34</v>
      </c>
    </row>
    <row r="260" spans="1:8" ht="13.5" customHeight="1">
      <c r="A260" s="138">
        <v>21003</v>
      </c>
      <c r="B260" s="173" t="s">
        <v>227</v>
      </c>
      <c r="C260" s="174"/>
      <c r="D260" s="174">
        <v>0</v>
      </c>
      <c r="E260" s="174"/>
      <c r="F260" s="174">
        <f t="shared" si="9"/>
      </c>
      <c r="G260" s="223">
        <v>5247.54</v>
      </c>
      <c r="H260" s="192">
        <f t="shared" si="8"/>
        <v>0</v>
      </c>
    </row>
    <row r="261" spans="1:8" ht="13.5" customHeight="1">
      <c r="A261" s="138">
        <v>2100301</v>
      </c>
      <c r="B261" s="173" t="s">
        <v>228</v>
      </c>
      <c r="C261" s="174"/>
      <c r="D261" s="174">
        <v>0</v>
      </c>
      <c r="E261" s="174"/>
      <c r="F261" s="174">
        <f t="shared" si="9"/>
      </c>
      <c r="G261" s="223">
        <v>5027.49</v>
      </c>
      <c r="H261" s="192">
        <f t="shared" si="8"/>
        <v>0</v>
      </c>
    </row>
    <row r="262" spans="1:8" s="158" customFormat="1" ht="13.5" customHeight="1">
      <c r="A262" s="138">
        <v>2100399</v>
      </c>
      <c r="B262" s="173" t="s">
        <v>229</v>
      </c>
      <c r="C262" s="174"/>
      <c r="D262" s="174">
        <v>0</v>
      </c>
      <c r="E262" s="174"/>
      <c r="F262" s="174">
        <f t="shared" si="9"/>
      </c>
      <c r="G262" s="223">
        <v>220.04</v>
      </c>
      <c r="H262" s="192">
        <f aca="true" t="shared" si="10" ref="H262:H325">IF(G262=0,"",E262/G262*100)</f>
        <v>0</v>
      </c>
    </row>
    <row r="263" spans="1:8" ht="13.5" customHeight="1">
      <c r="A263" s="138">
        <v>21004</v>
      </c>
      <c r="B263" s="173" t="s">
        <v>230</v>
      </c>
      <c r="C263" s="174">
        <v>35167.06</v>
      </c>
      <c r="D263" s="174">
        <v>35167.06</v>
      </c>
      <c r="E263" s="174">
        <v>44255.02</v>
      </c>
      <c r="F263" s="174">
        <f t="shared" si="9"/>
        <v>125.84</v>
      </c>
      <c r="G263" s="223">
        <v>42022.76</v>
      </c>
      <c r="H263" s="192">
        <f t="shared" si="10"/>
        <v>105.31</v>
      </c>
    </row>
    <row r="264" spans="1:8" ht="13.5" customHeight="1">
      <c r="A264" s="138">
        <v>2100401</v>
      </c>
      <c r="B264" s="173" t="s">
        <v>231</v>
      </c>
      <c r="C264" s="174">
        <v>1747.2</v>
      </c>
      <c r="D264" s="174">
        <v>1747.2</v>
      </c>
      <c r="E264" s="174">
        <v>1769.51</v>
      </c>
      <c r="F264" s="174">
        <f t="shared" si="9"/>
        <v>101.28</v>
      </c>
      <c r="G264" s="223">
        <v>1421.6</v>
      </c>
      <c r="H264" s="192">
        <f t="shared" si="10"/>
        <v>124.47</v>
      </c>
    </row>
    <row r="265" spans="1:8" ht="13.5" customHeight="1">
      <c r="A265" s="138">
        <v>2100402</v>
      </c>
      <c r="B265" s="173" t="s">
        <v>232</v>
      </c>
      <c r="C265" s="174">
        <v>1509.36</v>
      </c>
      <c r="D265" s="174">
        <v>1509.36</v>
      </c>
      <c r="E265" s="174">
        <v>1466.97</v>
      </c>
      <c r="F265" s="174">
        <f t="shared" si="9"/>
        <v>97.19</v>
      </c>
      <c r="G265" s="223">
        <v>1356.79</v>
      </c>
      <c r="H265" s="192">
        <f t="shared" si="10"/>
        <v>108.12</v>
      </c>
    </row>
    <row r="266" spans="1:8" ht="13.5" customHeight="1">
      <c r="A266" s="138">
        <v>2100403</v>
      </c>
      <c r="B266" s="173" t="s">
        <v>233</v>
      </c>
      <c r="C266" s="174">
        <v>665.46</v>
      </c>
      <c r="D266" s="174">
        <v>665.46</v>
      </c>
      <c r="E266" s="174">
        <v>671.28</v>
      </c>
      <c r="F266" s="174">
        <f aca="true" t="shared" si="11" ref="F266:F329">IF(D266=0,"",E266/D266*100)</f>
        <v>100.87</v>
      </c>
      <c r="G266" s="223">
        <v>510.06</v>
      </c>
      <c r="H266" s="192">
        <f t="shared" si="10"/>
        <v>131.61</v>
      </c>
    </row>
    <row r="267" spans="1:8" ht="13.5" customHeight="1">
      <c r="A267" s="138">
        <v>2100407</v>
      </c>
      <c r="B267" s="173" t="s">
        <v>234</v>
      </c>
      <c r="C267" s="174">
        <v>100.58</v>
      </c>
      <c r="D267" s="174">
        <v>100.58</v>
      </c>
      <c r="E267" s="174">
        <v>124.75</v>
      </c>
      <c r="F267" s="174">
        <f t="shared" si="11"/>
        <v>124.03</v>
      </c>
      <c r="G267" s="223">
        <v>113.03</v>
      </c>
      <c r="H267" s="192">
        <f t="shared" si="10"/>
        <v>110.37</v>
      </c>
    </row>
    <row r="268" spans="1:8" ht="13.5" customHeight="1">
      <c r="A268" s="138">
        <v>2100408</v>
      </c>
      <c r="B268" s="173" t="s">
        <v>235</v>
      </c>
      <c r="C268" s="174">
        <v>11598.9</v>
      </c>
      <c r="D268" s="174">
        <v>11598.9</v>
      </c>
      <c r="E268" s="174">
        <v>11603.29</v>
      </c>
      <c r="F268" s="174">
        <f t="shared" si="11"/>
        <v>100.04</v>
      </c>
      <c r="G268" s="223">
        <v>10560.74</v>
      </c>
      <c r="H268" s="192">
        <f t="shared" si="10"/>
        <v>109.87</v>
      </c>
    </row>
    <row r="269" spans="1:8" ht="13.5" customHeight="1">
      <c r="A269" s="138">
        <v>2100410</v>
      </c>
      <c r="B269" s="173" t="s">
        <v>236</v>
      </c>
      <c r="C269" s="174"/>
      <c r="D269" s="174">
        <v>0</v>
      </c>
      <c r="E269" s="174"/>
      <c r="F269" s="174">
        <f t="shared" si="11"/>
      </c>
      <c r="G269" s="223">
        <v>8542.11</v>
      </c>
      <c r="H269" s="192">
        <f t="shared" si="10"/>
        <v>0</v>
      </c>
    </row>
    <row r="270" spans="1:8" ht="13.5" customHeight="1">
      <c r="A270" s="138">
        <v>2100499</v>
      </c>
      <c r="B270" s="179" t="s">
        <v>237</v>
      </c>
      <c r="C270" s="174">
        <v>19545.57</v>
      </c>
      <c r="D270" s="174">
        <v>19545.57</v>
      </c>
      <c r="E270" s="174">
        <v>28619.22</v>
      </c>
      <c r="F270" s="174">
        <f t="shared" si="11"/>
        <v>146.42</v>
      </c>
      <c r="G270" s="223">
        <v>19518.43</v>
      </c>
      <c r="H270" s="192">
        <f t="shared" si="10"/>
        <v>146.63</v>
      </c>
    </row>
    <row r="271" spans="1:8" ht="13.5" customHeight="1">
      <c r="A271" s="138">
        <v>21006</v>
      </c>
      <c r="B271" s="173" t="s">
        <v>238</v>
      </c>
      <c r="C271" s="174">
        <v>1655.68</v>
      </c>
      <c r="D271" s="174">
        <v>1655.68</v>
      </c>
      <c r="E271" s="174">
        <v>1655.68</v>
      </c>
      <c r="F271" s="174">
        <f t="shared" si="11"/>
        <v>100</v>
      </c>
      <c r="G271" s="223">
        <v>1626.02</v>
      </c>
      <c r="H271" s="192">
        <f t="shared" si="10"/>
        <v>101.82</v>
      </c>
    </row>
    <row r="272" spans="1:8" ht="13.5" customHeight="1">
      <c r="A272" s="138">
        <v>2100699</v>
      </c>
      <c r="B272" s="173" t="s">
        <v>239</v>
      </c>
      <c r="C272" s="174">
        <v>1655.68</v>
      </c>
      <c r="D272" s="174">
        <v>1655.68</v>
      </c>
      <c r="E272" s="174">
        <v>1655.68</v>
      </c>
      <c r="F272" s="174">
        <f t="shared" si="11"/>
        <v>100</v>
      </c>
      <c r="G272" s="223">
        <v>1626.02</v>
      </c>
      <c r="H272" s="192">
        <f t="shared" si="10"/>
        <v>101.82</v>
      </c>
    </row>
    <row r="273" spans="1:8" ht="13.5" customHeight="1">
      <c r="A273" s="138">
        <v>21007</v>
      </c>
      <c r="B273" s="173" t="s">
        <v>240</v>
      </c>
      <c r="C273" s="174">
        <v>3248.45</v>
      </c>
      <c r="D273" s="174">
        <v>3248.45</v>
      </c>
      <c r="E273" s="174">
        <v>2991.89</v>
      </c>
      <c r="F273" s="174">
        <f t="shared" si="11"/>
        <v>92.1</v>
      </c>
      <c r="G273" s="223">
        <v>2974.73</v>
      </c>
      <c r="H273" s="192">
        <f t="shared" si="10"/>
        <v>100.58</v>
      </c>
    </row>
    <row r="274" spans="1:8" s="158" customFormat="1" ht="13.5" customHeight="1">
      <c r="A274" s="138">
        <v>2100799</v>
      </c>
      <c r="B274" s="173" t="s">
        <v>241</v>
      </c>
      <c r="C274" s="174">
        <v>3248.45</v>
      </c>
      <c r="D274" s="174">
        <v>3248.45</v>
      </c>
      <c r="E274" s="174">
        <v>2991.89</v>
      </c>
      <c r="F274" s="174">
        <f t="shared" si="11"/>
        <v>92.1</v>
      </c>
      <c r="G274" s="223">
        <v>2974.73</v>
      </c>
      <c r="H274" s="192">
        <f t="shared" si="10"/>
        <v>100.58</v>
      </c>
    </row>
    <row r="275" spans="1:8" ht="13.5" customHeight="1">
      <c r="A275" s="138">
        <v>21011</v>
      </c>
      <c r="B275" s="173" t="s">
        <v>242</v>
      </c>
      <c r="C275" s="174">
        <v>12796</v>
      </c>
      <c r="D275" s="174">
        <v>12796</v>
      </c>
      <c r="E275" s="174">
        <v>11254.67</v>
      </c>
      <c r="F275" s="174">
        <f t="shared" si="11"/>
        <v>87.95</v>
      </c>
      <c r="G275" s="223">
        <v>12681.49</v>
      </c>
      <c r="H275" s="192">
        <f t="shared" si="10"/>
        <v>88.75</v>
      </c>
    </row>
    <row r="276" spans="1:8" s="158" customFormat="1" ht="13.5" customHeight="1">
      <c r="A276" s="138">
        <v>2101101</v>
      </c>
      <c r="B276" s="173" t="s">
        <v>243</v>
      </c>
      <c r="C276" s="174">
        <v>4390.19</v>
      </c>
      <c r="D276" s="174">
        <v>4390.19</v>
      </c>
      <c r="E276" s="174">
        <v>3970.95</v>
      </c>
      <c r="F276" s="174">
        <f t="shared" si="11"/>
        <v>90.45</v>
      </c>
      <c r="G276" s="223">
        <v>4608</v>
      </c>
      <c r="H276" s="192">
        <f t="shared" si="10"/>
        <v>86.18</v>
      </c>
    </row>
    <row r="277" spans="1:8" ht="13.5" customHeight="1">
      <c r="A277" s="138">
        <v>2101102</v>
      </c>
      <c r="B277" s="173" t="s">
        <v>244</v>
      </c>
      <c r="C277" s="174">
        <v>8405.81</v>
      </c>
      <c r="D277" s="174">
        <v>8405.81</v>
      </c>
      <c r="E277" s="174">
        <v>7283.72</v>
      </c>
      <c r="F277" s="174">
        <f t="shared" si="11"/>
        <v>86.65</v>
      </c>
      <c r="G277" s="223">
        <v>8073.48</v>
      </c>
      <c r="H277" s="192">
        <f t="shared" si="10"/>
        <v>90.22</v>
      </c>
    </row>
    <row r="278" spans="1:8" s="158" customFormat="1" ht="13.5" customHeight="1">
      <c r="A278" s="138">
        <v>21012</v>
      </c>
      <c r="B278" s="173" t="s">
        <v>245</v>
      </c>
      <c r="C278" s="174">
        <v>6000</v>
      </c>
      <c r="D278" s="174">
        <v>6000</v>
      </c>
      <c r="E278" s="174">
        <v>6308.26</v>
      </c>
      <c r="F278" s="174">
        <f t="shared" si="11"/>
        <v>105.14</v>
      </c>
      <c r="G278" s="223">
        <v>16542.65</v>
      </c>
      <c r="H278" s="192">
        <f t="shared" si="10"/>
        <v>38.13</v>
      </c>
    </row>
    <row r="279" spans="1:8" ht="13.5" customHeight="1">
      <c r="A279" s="138">
        <v>2101202</v>
      </c>
      <c r="B279" s="173" t="s">
        <v>246</v>
      </c>
      <c r="C279" s="174">
        <v>6000</v>
      </c>
      <c r="D279" s="174">
        <v>6000</v>
      </c>
      <c r="E279" s="174">
        <v>6308.26</v>
      </c>
      <c r="F279" s="174">
        <f t="shared" si="11"/>
        <v>105.14</v>
      </c>
      <c r="G279" s="223">
        <v>16542.65</v>
      </c>
      <c r="H279" s="192">
        <f t="shared" si="10"/>
        <v>38.13</v>
      </c>
    </row>
    <row r="280" spans="1:8" ht="13.5" customHeight="1">
      <c r="A280" s="138">
        <v>21013</v>
      </c>
      <c r="B280" s="173" t="s">
        <v>247</v>
      </c>
      <c r="C280" s="174">
        <v>200</v>
      </c>
      <c r="D280" s="174">
        <v>200</v>
      </c>
      <c r="E280" s="174">
        <v>152.01</v>
      </c>
      <c r="F280" s="174">
        <f t="shared" si="11"/>
        <v>76.01</v>
      </c>
      <c r="G280" s="223">
        <v>224.68</v>
      </c>
      <c r="H280" s="192">
        <f t="shared" si="10"/>
        <v>67.66</v>
      </c>
    </row>
    <row r="281" spans="1:8" ht="13.5" customHeight="1">
      <c r="A281" s="138">
        <v>2101301</v>
      </c>
      <c r="B281" s="173" t="s">
        <v>248</v>
      </c>
      <c r="C281" s="174">
        <v>200</v>
      </c>
      <c r="D281" s="174">
        <v>200</v>
      </c>
      <c r="E281" s="174">
        <v>152.01</v>
      </c>
      <c r="F281" s="174">
        <f t="shared" si="11"/>
        <v>76.01</v>
      </c>
      <c r="G281" s="223">
        <v>224.68</v>
      </c>
      <c r="H281" s="192">
        <f t="shared" si="10"/>
        <v>67.66</v>
      </c>
    </row>
    <row r="282" spans="1:8" ht="13.5" customHeight="1">
      <c r="A282" s="138">
        <v>21015</v>
      </c>
      <c r="B282" s="173" t="s">
        <v>249</v>
      </c>
      <c r="C282" s="174">
        <v>230.94</v>
      </c>
      <c r="D282" s="174">
        <v>230.94</v>
      </c>
      <c r="E282" s="174">
        <v>241.59</v>
      </c>
      <c r="F282" s="174">
        <f t="shared" si="11"/>
        <v>104.61</v>
      </c>
      <c r="G282" s="223">
        <v>295.24</v>
      </c>
      <c r="H282" s="192">
        <f t="shared" si="10"/>
        <v>81.83</v>
      </c>
    </row>
    <row r="283" spans="1:8" ht="13.5" customHeight="1">
      <c r="A283" s="138">
        <v>2101501</v>
      </c>
      <c r="B283" s="179" t="s">
        <v>39</v>
      </c>
      <c r="C283" s="174">
        <v>212.94</v>
      </c>
      <c r="D283" s="174">
        <v>212.94</v>
      </c>
      <c r="E283" s="174">
        <v>230.78</v>
      </c>
      <c r="F283" s="174">
        <f t="shared" si="11"/>
        <v>108.38</v>
      </c>
      <c r="G283" s="223">
        <v>195.31</v>
      </c>
      <c r="H283" s="192">
        <f t="shared" si="10"/>
        <v>118.16</v>
      </c>
    </row>
    <row r="284" spans="1:8" ht="13.5" customHeight="1">
      <c r="A284" s="138">
        <v>2101550</v>
      </c>
      <c r="B284" s="173" t="s">
        <v>46</v>
      </c>
      <c r="C284" s="174"/>
      <c r="D284" s="174">
        <v>0</v>
      </c>
      <c r="E284" s="174"/>
      <c r="F284" s="174">
        <f t="shared" si="11"/>
      </c>
      <c r="G284" s="223">
        <v>93.84</v>
      </c>
      <c r="H284" s="192">
        <f t="shared" si="10"/>
        <v>0</v>
      </c>
    </row>
    <row r="285" spans="1:8" ht="13.5" customHeight="1">
      <c r="A285" s="138">
        <v>2101599</v>
      </c>
      <c r="B285" s="173" t="s">
        <v>250</v>
      </c>
      <c r="C285" s="174">
        <v>18</v>
      </c>
      <c r="D285" s="174">
        <v>18</v>
      </c>
      <c r="E285" s="174">
        <v>10.81</v>
      </c>
      <c r="F285" s="174">
        <f t="shared" si="11"/>
        <v>60.06</v>
      </c>
      <c r="G285" s="223">
        <v>6.09</v>
      </c>
      <c r="H285" s="192">
        <f t="shared" si="10"/>
        <v>177.5</v>
      </c>
    </row>
    <row r="286" spans="1:8" ht="13.5" customHeight="1">
      <c r="A286" s="138">
        <v>21099</v>
      </c>
      <c r="B286" s="173" t="s">
        <v>251</v>
      </c>
      <c r="C286" s="174">
        <v>413.7</v>
      </c>
      <c r="D286" s="174">
        <v>413.7</v>
      </c>
      <c r="E286" s="174">
        <v>355.54</v>
      </c>
      <c r="F286" s="174">
        <f t="shared" si="11"/>
        <v>85.94</v>
      </c>
      <c r="G286" s="223">
        <v>415.56</v>
      </c>
      <c r="H286" s="192">
        <f t="shared" si="10"/>
        <v>85.56</v>
      </c>
    </row>
    <row r="287" spans="1:8" ht="13.5" customHeight="1">
      <c r="A287" s="138">
        <v>2109999</v>
      </c>
      <c r="B287" s="173" t="s">
        <v>252</v>
      </c>
      <c r="C287" s="174">
        <v>413.7</v>
      </c>
      <c r="D287" s="174">
        <v>413.7</v>
      </c>
      <c r="E287" s="174">
        <v>355.54</v>
      </c>
      <c r="F287" s="174">
        <f t="shared" si="11"/>
        <v>85.94</v>
      </c>
      <c r="G287" s="223">
        <v>415.56</v>
      </c>
      <c r="H287" s="192">
        <f t="shared" si="10"/>
        <v>85.56</v>
      </c>
    </row>
    <row r="288" spans="1:198" s="159" customFormat="1" ht="13.5" customHeight="1">
      <c r="A288" s="171">
        <v>211</v>
      </c>
      <c r="B288" s="172" t="s">
        <v>253</v>
      </c>
      <c r="C288" s="169">
        <v>144.2</v>
      </c>
      <c r="D288" s="169">
        <v>144.2</v>
      </c>
      <c r="E288" s="169">
        <v>120.47</v>
      </c>
      <c r="F288" s="169">
        <f t="shared" si="11"/>
        <v>83.54</v>
      </c>
      <c r="G288" s="222">
        <v>164</v>
      </c>
      <c r="H288" s="124">
        <f t="shared" si="10"/>
        <v>73.46</v>
      </c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  <c r="AP288" s="158"/>
      <c r="AQ288" s="158"/>
      <c r="AR288" s="158"/>
      <c r="AS288" s="158"/>
      <c r="AT288" s="158"/>
      <c r="AU288" s="158"/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  <c r="BH288" s="158"/>
      <c r="BI288" s="158"/>
      <c r="BJ288" s="158"/>
      <c r="BK288" s="158"/>
      <c r="BL288" s="158"/>
      <c r="BM288" s="158"/>
      <c r="BN288" s="158"/>
      <c r="BO288" s="158"/>
      <c r="BP288" s="158"/>
      <c r="BQ288" s="158"/>
      <c r="BR288" s="158"/>
      <c r="BS288" s="158"/>
      <c r="BT288" s="158"/>
      <c r="BU288" s="158"/>
      <c r="BV288" s="158"/>
      <c r="BW288" s="158"/>
      <c r="BX288" s="158"/>
      <c r="BY288" s="158"/>
      <c r="BZ288" s="158"/>
      <c r="CA288" s="158"/>
      <c r="CB288" s="158"/>
      <c r="CC288" s="158"/>
      <c r="CD288" s="158"/>
      <c r="CE288" s="158"/>
      <c r="CF288" s="158"/>
      <c r="CG288" s="158"/>
      <c r="CH288" s="158"/>
      <c r="CI288" s="158"/>
      <c r="CJ288" s="158"/>
      <c r="CK288" s="158"/>
      <c r="CL288" s="158"/>
      <c r="CM288" s="158"/>
      <c r="CN288" s="158"/>
      <c r="CO288" s="158"/>
      <c r="CP288" s="158"/>
      <c r="CQ288" s="158"/>
      <c r="CR288" s="158"/>
      <c r="CS288" s="158"/>
      <c r="CT288" s="158"/>
      <c r="CU288" s="158"/>
      <c r="CV288" s="158"/>
      <c r="CW288" s="158"/>
      <c r="CX288" s="158"/>
      <c r="CY288" s="158"/>
      <c r="CZ288" s="158"/>
      <c r="DA288" s="158"/>
      <c r="DB288" s="158"/>
      <c r="DC288" s="158"/>
      <c r="DD288" s="158"/>
      <c r="DE288" s="158"/>
      <c r="DF288" s="158"/>
      <c r="DG288" s="158"/>
      <c r="DH288" s="158"/>
      <c r="DI288" s="158"/>
      <c r="DJ288" s="158"/>
      <c r="DK288" s="158"/>
      <c r="DL288" s="158"/>
      <c r="DM288" s="158"/>
      <c r="DN288" s="158"/>
      <c r="DO288" s="158"/>
      <c r="DP288" s="158"/>
      <c r="DQ288" s="158"/>
      <c r="DR288" s="158"/>
      <c r="DS288" s="158"/>
      <c r="DT288" s="158"/>
      <c r="DU288" s="158"/>
      <c r="DV288" s="158"/>
      <c r="DW288" s="158"/>
      <c r="DX288" s="158"/>
      <c r="DY288" s="158"/>
      <c r="DZ288" s="158"/>
      <c r="EA288" s="158"/>
      <c r="EB288" s="158"/>
      <c r="EC288" s="158"/>
      <c r="ED288" s="158"/>
      <c r="EE288" s="158"/>
      <c r="EF288" s="158"/>
      <c r="EG288" s="158"/>
      <c r="EH288" s="158"/>
      <c r="EI288" s="158"/>
      <c r="EJ288" s="158"/>
      <c r="EK288" s="158"/>
      <c r="EL288" s="158"/>
      <c r="EM288" s="158"/>
      <c r="EN288" s="158"/>
      <c r="EO288" s="158"/>
      <c r="EP288" s="158"/>
      <c r="EQ288" s="158"/>
      <c r="ER288" s="158"/>
      <c r="ES288" s="158"/>
      <c r="ET288" s="158"/>
      <c r="EU288" s="158"/>
      <c r="EV288" s="158"/>
      <c r="EW288" s="158"/>
      <c r="EX288" s="158"/>
      <c r="EY288" s="158"/>
      <c r="EZ288" s="158"/>
      <c r="FA288" s="158"/>
      <c r="FB288" s="158"/>
      <c r="FC288" s="158"/>
      <c r="FD288" s="158"/>
      <c r="FE288" s="158"/>
      <c r="FF288" s="158"/>
      <c r="FG288" s="158"/>
      <c r="FH288" s="158"/>
      <c r="FI288" s="158"/>
      <c r="FJ288" s="158"/>
      <c r="FK288" s="158"/>
      <c r="FL288" s="158"/>
      <c r="FM288" s="158"/>
      <c r="FN288" s="158"/>
      <c r="FO288" s="158"/>
      <c r="FP288" s="158"/>
      <c r="FQ288" s="158"/>
      <c r="FR288" s="158"/>
      <c r="FS288" s="158"/>
      <c r="FT288" s="158"/>
      <c r="FU288" s="158"/>
      <c r="FV288" s="158"/>
      <c r="FW288" s="158"/>
      <c r="FX288" s="158"/>
      <c r="FY288" s="158"/>
      <c r="FZ288" s="158"/>
      <c r="GA288" s="158"/>
      <c r="GB288" s="158"/>
      <c r="GC288" s="158"/>
      <c r="GD288" s="158"/>
      <c r="GE288" s="158"/>
      <c r="GF288" s="158"/>
      <c r="GG288" s="158"/>
      <c r="GH288" s="158"/>
      <c r="GI288" s="158"/>
      <c r="GJ288" s="158"/>
      <c r="GK288" s="158"/>
      <c r="GL288" s="158"/>
      <c r="GM288" s="158"/>
      <c r="GN288" s="158"/>
      <c r="GO288" s="158"/>
      <c r="GP288" s="158"/>
    </row>
    <row r="289" spans="1:8" ht="13.5" customHeight="1">
      <c r="A289" s="138">
        <v>21101</v>
      </c>
      <c r="B289" s="173" t="s">
        <v>254</v>
      </c>
      <c r="C289" s="174">
        <v>44.2</v>
      </c>
      <c r="D289" s="174">
        <v>44.2</v>
      </c>
      <c r="E289" s="174">
        <v>20.47</v>
      </c>
      <c r="F289" s="174">
        <f t="shared" si="11"/>
        <v>46.31</v>
      </c>
      <c r="G289" s="223">
        <v>14.2</v>
      </c>
      <c r="H289" s="192">
        <f t="shared" si="10"/>
        <v>144.15</v>
      </c>
    </row>
    <row r="290" spans="1:8" ht="13.5" customHeight="1">
      <c r="A290" s="138">
        <v>2110102</v>
      </c>
      <c r="B290" s="173" t="s">
        <v>40</v>
      </c>
      <c r="C290" s="174">
        <v>44.2</v>
      </c>
      <c r="D290" s="174">
        <v>44.2</v>
      </c>
      <c r="E290" s="174">
        <v>20.47</v>
      </c>
      <c r="F290" s="174">
        <f t="shared" si="11"/>
        <v>46.31</v>
      </c>
      <c r="G290" s="223">
        <v>14.2</v>
      </c>
      <c r="H290" s="192">
        <f t="shared" si="10"/>
        <v>144.15</v>
      </c>
    </row>
    <row r="291" spans="1:8" ht="13.5" customHeight="1">
      <c r="A291" s="138">
        <v>21103</v>
      </c>
      <c r="B291" s="173" t="s">
        <v>255</v>
      </c>
      <c r="C291" s="174">
        <v>100</v>
      </c>
      <c r="D291" s="174">
        <v>100</v>
      </c>
      <c r="E291" s="174">
        <v>100</v>
      </c>
      <c r="F291" s="174">
        <f t="shared" si="11"/>
        <v>100</v>
      </c>
      <c r="G291" s="223">
        <v>100</v>
      </c>
      <c r="H291" s="192">
        <f t="shared" si="10"/>
        <v>100</v>
      </c>
    </row>
    <row r="292" spans="1:8" ht="13.5" customHeight="1">
      <c r="A292" s="138">
        <v>2110399</v>
      </c>
      <c r="B292" s="173" t="s">
        <v>256</v>
      </c>
      <c r="C292" s="174">
        <v>100</v>
      </c>
      <c r="D292" s="174">
        <v>100</v>
      </c>
      <c r="E292" s="174">
        <v>100</v>
      </c>
      <c r="F292" s="174">
        <f t="shared" si="11"/>
        <v>100</v>
      </c>
      <c r="G292" s="223">
        <v>100</v>
      </c>
      <c r="H292" s="192">
        <f t="shared" si="10"/>
        <v>100</v>
      </c>
    </row>
    <row r="293" spans="1:8" ht="13.5" customHeight="1">
      <c r="A293" s="138">
        <v>21199</v>
      </c>
      <c r="B293" s="173" t="s">
        <v>257</v>
      </c>
      <c r="C293" s="174"/>
      <c r="D293" s="174">
        <v>0</v>
      </c>
      <c r="E293" s="174"/>
      <c r="F293" s="174">
        <f t="shared" si="11"/>
      </c>
      <c r="G293" s="223">
        <v>49.8</v>
      </c>
      <c r="H293" s="192">
        <f t="shared" si="10"/>
        <v>0</v>
      </c>
    </row>
    <row r="294" spans="1:8" ht="13.5" customHeight="1">
      <c r="A294" s="138">
        <v>2119999</v>
      </c>
      <c r="B294" s="173" t="s">
        <v>258</v>
      </c>
      <c r="C294" s="174"/>
      <c r="D294" s="174">
        <v>0</v>
      </c>
      <c r="E294" s="174"/>
      <c r="F294" s="174">
        <f t="shared" si="11"/>
      </c>
      <c r="G294" s="223">
        <v>49.8</v>
      </c>
      <c r="H294" s="192">
        <f t="shared" si="10"/>
        <v>0</v>
      </c>
    </row>
    <row r="295" spans="1:198" s="159" customFormat="1" ht="13.5" customHeight="1">
      <c r="A295" s="171">
        <v>212</v>
      </c>
      <c r="B295" s="178" t="s">
        <v>259</v>
      </c>
      <c r="C295" s="169">
        <v>189019.73</v>
      </c>
      <c r="D295" s="169">
        <v>189019.73</v>
      </c>
      <c r="E295" s="169">
        <v>172837.18</v>
      </c>
      <c r="F295" s="169">
        <f t="shared" si="11"/>
        <v>91.44</v>
      </c>
      <c r="G295" s="222">
        <v>147606.35</v>
      </c>
      <c r="H295" s="124">
        <f t="shared" si="10"/>
        <v>117.09</v>
      </c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8"/>
      <c r="BC295" s="158"/>
      <c r="BD295" s="158"/>
      <c r="BE295" s="158"/>
      <c r="BF295" s="158"/>
      <c r="BG295" s="158"/>
      <c r="BH295" s="158"/>
      <c r="BI295" s="158"/>
      <c r="BJ295" s="158"/>
      <c r="BK295" s="158"/>
      <c r="BL295" s="158"/>
      <c r="BM295" s="158"/>
      <c r="BN295" s="158"/>
      <c r="BO295" s="158"/>
      <c r="BP295" s="158"/>
      <c r="BQ295" s="158"/>
      <c r="BR295" s="158"/>
      <c r="BS295" s="158"/>
      <c r="BT295" s="158"/>
      <c r="BU295" s="158"/>
      <c r="BV295" s="158"/>
      <c r="BW295" s="158"/>
      <c r="BX295" s="158"/>
      <c r="BY295" s="158"/>
      <c r="BZ295" s="158"/>
      <c r="CA295" s="158"/>
      <c r="CB295" s="158"/>
      <c r="CC295" s="158"/>
      <c r="CD295" s="158"/>
      <c r="CE295" s="158"/>
      <c r="CF295" s="158"/>
      <c r="CG295" s="158"/>
      <c r="CH295" s="158"/>
      <c r="CI295" s="158"/>
      <c r="CJ295" s="158"/>
      <c r="CK295" s="158"/>
      <c r="CL295" s="158"/>
      <c r="CM295" s="158"/>
      <c r="CN295" s="158"/>
      <c r="CO295" s="158"/>
      <c r="CP295" s="158"/>
      <c r="CQ295" s="158"/>
      <c r="CR295" s="158"/>
      <c r="CS295" s="158"/>
      <c r="CT295" s="158"/>
      <c r="CU295" s="158"/>
      <c r="CV295" s="158"/>
      <c r="CW295" s="158"/>
      <c r="CX295" s="158"/>
      <c r="CY295" s="158"/>
      <c r="CZ295" s="158"/>
      <c r="DA295" s="158"/>
      <c r="DB295" s="158"/>
      <c r="DC295" s="158"/>
      <c r="DD295" s="158"/>
      <c r="DE295" s="158"/>
      <c r="DF295" s="158"/>
      <c r="DG295" s="158"/>
      <c r="DH295" s="158"/>
      <c r="DI295" s="158"/>
      <c r="DJ295" s="158"/>
      <c r="DK295" s="158"/>
      <c r="DL295" s="158"/>
      <c r="DM295" s="158"/>
      <c r="DN295" s="158"/>
      <c r="DO295" s="158"/>
      <c r="DP295" s="158"/>
      <c r="DQ295" s="158"/>
      <c r="DR295" s="158"/>
      <c r="DS295" s="158"/>
      <c r="DT295" s="158"/>
      <c r="DU295" s="158"/>
      <c r="DV295" s="158"/>
      <c r="DW295" s="158"/>
      <c r="DX295" s="158"/>
      <c r="DY295" s="158"/>
      <c r="DZ295" s="158"/>
      <c r="EA295" s="158"/>
      <c r="EB295" s="158"/>
      <c r="EC295" s="158"/>
      <c r="ED295" s="158"/>
      <c r="EE295" s="158"/>
      <c r="EF295" s="158"/>
      <c r="EG295" s="158"/>
      <c r="EH295" s="158"/>
      <c r="EI295" s="158"/>
      <c r="EJ295" s="158"/>
      <c r="EK295" s="158"/>
      <c r="EL295" s="158"/>
      <c r="EM295" s="158"/>
      <c r="EN295" s="158"/>
      <c r="EO295" s="158"/>
      <c r="EP295" s="158"/>
      <c r="EQ295" s="158"/>
      <c r="ER295" s="158"/>
      <c r="ES295" s="158"/>
      <c r="ET295" s="158"/>
      <c r="EU295" s="158"/>
      <c r="EV295" s="158"/>
      <c r="EW295" s="158"/>
      <c r="EX295" s="158"/>
      <c r="EY295" s="158"/>
      <c r="EZ295" s="158"/>
      <c r="FA295" s="158"/>
      <c r="FB295" s="158"/>
      <c r="FC295" s="158"/>
      <c r="FD295" s="158"/>
      <c r="FE295" s="158"/>
      <c r="FF295" s="158"/>
      <c r="FG295" s="158"/>
      <c r="FH295" s="158"/>
      <c r="FI295" s="158"/>
      <c r="FJ295" s="158"/>
      <c r="FK295" s="158"/>
      <c r="FL295" s="158"/>
      <c r="FM295" s="158"/>
      <c r="FN295" s="158"/>
      <c r="FO295" s="158"/>
      <c r="FP295" s="158"/>
      <c r="FQ295" s="158"/>
      <c r="FR295" s="158"/>
      <c r="FS295" s="158"/>
      <c r="FT295" s="158"/>
      <c r="FU295" s="158"/>
      <c r="FV295" s="158"/>
      <c r="FW295" s="158"/>
      <c r="FX295" s="158"/>
      <c r="FY295" s="158"/>
      <c r="FZ295" s="158"/>
      <c r="GA295" s="158"/>
      <c r="GB295" s="158"/>
      <c r="GC295" s="158"/>
      <c r="GD295" s="158"/>
      <c r="GE295" s="158"/>
      <c r="GF295" s="158"/>
      <c r="GG295" s="158"/>
      <c r="GH295" s="158"/>
      <c r="GI295" s="158"/>
      <c r="GJ295" s="158"/>
      <c r="GK295" s="158"/>
      <c r="GL295" s="158"/>
      <c r="GM295" s="158"/>
      <c r="GN295" s="158"/>
      <c r="GO295" s="158"/>
      <c r="GP295" s="158"/>
    </row>
    <row r="296" spans="1:8" ht="13.5" customHeight="1">
      <c r="A296" s="138">
        <v>21201</v>
      </c>
      <c r="B296" s="173" t="s">
        <v>260</v>
      </c>
      <c r="C296" s="174">
        <v>53485</v>
      </c>
      <c r="D296" s="174">
        <v>53485</v>
      </c>
      <c r="E296" s="174">
        <v>48818.85</v>
      </c>
      <c r="F296" s="174">
        <f t="shared" si="11"/>
        <v>91.28</v>
      </c>
      <c r="G296" s="223">
        <v>43098.8</v>
      </c>
      <c r="H296" s="192">
        <f t="shared" si="10"/>
        <v>113.27</v>
      </c>
    </row>
    <row r="297" spans="1:8" ht="13.5" customHeight="1">
      <c r="A297" s="138">
        <v>2120101</v>
      </c>
      <c r="B297" s="173" t="s">
        <v>39</v>
      </c>
      <c r="C297" s="174">
        <v>2984.01</v>
      </c>
      <c r="D297" s="174">
        <v>2984.01</v>
      </c>
      <c r="E297" s="174">
        <v>3104.89</v>
      </c>
      <c r="F297" s="174">
        <f t="shared" si="11"/>
        <v>104.05</v>
      </c>
      <c r="G297" s="223">
        <v>2890.1</v>
      </c>
      <c r="H297" s="192">
        <f t="shared" si="10"/>
        <v>107.43</v>
      </c>
    </row>
    <row r="298" spans="1:8" ht="13.5" customHeight="1">
      <c r="A298" s="138">
        <v>2120102</v>
      </c>
      <c r="B298" s="173" t="s">
        <v>40</v>
      </c>
      <c r="C298" s="174">
        <v>6355.16</v>
      </c>
      <c r="D298" s="174">
        <v>6355.16</v>
      </c>
      <c r="E298" s="174">
        <v>6070.01</v>
      </c>
      <c r="F298" s="174">
        <f t="shared" si="11"/>
        <v>95.51</v>
      </c>
      <c r="G298" s="223">
        <v>3557.44</v>
      </c>
      <c r="H298" s="192">
        <f t="shared" si="10"/>
        <v>170.63</v>
      </c>
    </row>
    <row r="299" spans="1:8" ht="13.5" customHeight="1">
      <c r="A299" s="138">
        <v>2120104</v>
      </c>
      <c r="B299" s="173" t="s">
        <v>261</v>
      </c>
      <c r="C299" s="174">
        <v>388</v>
      </c>
      <c r="D299" s="174">
        <v>388</v>
      </c>
      <c r="E299" s="174">
        <v>372.05</v>
      </c>
      <c r="F299" s="174">
        <f t="shared" si="11"/>
        <v>95.89</v>
      </c>
      <c r="G299" s="223">
        <v>234.25</v>
      </c>
      <c r="H299" s="192">
        <f t="shared" si="10"/>
        <v>158.83</v>
      </c>
    </row>
    <row r="300" spans="1:8" ht="13.5" customHeight="1">
      <c r="A300" s="138">
        <v>2120107</v>
      </c>
      <c r="B300" s="173" t="s">
        <v>262</v>
      </c>
      <c r="C300" s="174">
        <v>12634.45</v>
      </c>
      <c r="D300" s="174">
        <v>12634.45</v>
      </c>
      <c r="E300" s="174">
        <v>12578.47</v>
      </c>
      <c r="F300" s="174">
        <f t="shared" si="11"/>
        <v>99.56</v>
      </c>
      <c r="G300" s="223">
        <v>12163.23</v>
      </c>
      <c r="H300" s="192">
        <f t="shared" si="10"/>
        <v>103.41</v>
      </c>
    </row>
    <row r="301" spans="1:8" ht="13.5" customHeight="1">
      <c r="A301" s="138">
        <v>2120109</v>
      </c>
      <c r="B301" s="173" t="s">
        <v>263</v>
      </c>
      <c r="C301" s="174">
        <v>332.28</v>
      </c>
      <c r="D301" s="174">
        <v>332.28</v>
      </c>
      <c r="E301" s="174">
        <v>347.45</v>
      </c>
      <c r="F301" s="174">
        <f t="shared" si="11"/>
        <v>104.57</v>
      </c>
      <c r="G301" s="223">
        <v>326.66</v>
      </c>
      <c r="H301" s="192">
        <f t="shared" si="10"/>
        <v>106.36</v>
      </c>
    </row>
    <row r="302" spans="1:8" ht="13.5" customHeight="1">
      <c r="A302" s="138">
        <v>2120199</v>
      </c>
      <c r="B302" s="173" t="s">
        <v>264</v>
      </c>
      <c r="C302" s="174">
        <v>30791.1</v>
      </c>
      <c r="D302" s="174">
        <v>30791.1</v>
      </c>
      <c r="E302" s="174">
        <v>26345.98</v>
      </c>
      <c r="F302" s="174">
        <f t="shared" si="11"/>
        <v>85.56</v>
      </c>
      <c r="G302" s="223">
        <v>23927.12</v>
      </c>
      <c r="H302" s="192">
        <f t="shared" si="10"/>
        <v>110.11</v>
      </c>
    </row>
    <row r="303" spans="1:8" ht="13.5" customHeight="1">
      <c r="A303" s="138">
        <v>21202</v>
      </c>
      <c r="B303" s="173" t="s">
        <v>265</v>
      </c>
      <c r="C303" s="174">
        <v>1805.67</v>
      </c>
      <c r="D303" s="174">
        <v>1805.67</v>
      </c>
      <c r="E303" s="174">
        <v>1937.77</v>
      </c>
      <c r="F303" s="174">
        <f t="shared" si="11"/>
        <v>107.32</v>
      </c>
      <c r="G303" s="223">
        <v>1318.71</v>
      </c>
      <c r="H303" s="192">
        <f t="shared" si="10"/>
        <v>146.94</v>
      </c>
    </row>
    <row r="304" spans="1:8" ht="13.5" customHeight="1">
      <c r="A304" s="138">
        <v>2120201</v>
      </c>
      <c r="B304" s="173" t="s">
        <v>266</v>
      </c>
      <c r="C304" s="174">
        <v>1805.67</v>
      </c>
      <c r="D304" s="174">
        <v>1805.67</v>
      </c>
      <c r="E304" s="174">
        <v>1937.77</v>
      </c>
      <c r="F304" s="174">
        <f t="shared" si="11"/>
        <v>107.32</v>
      </c>
      <c r="G304" s="223">
        <v>1318.71</v>
      </c>
      <c r="H304" s="192">
        <f t="shared" si="10"/>
        <v>146.94</v>
      </c>
    </row>
    <row r="305" spans="1:8" ht="13.5" customHeight="1">
      <c r="A305" s="138">
        <v>21203</v>
      </c>
      <c r="B305" s="173" t="s">
        <v>267</v>
      </c>
      <c r="C305" s="174">
        <v>722.5</v>
      </c>
      <c r="D305" s="174">
        <v>722.5</v>
      </c>
      <c r="E305" s="174">
        <v>1428.11</v>
      </c>
      <c r="F305" s="174">
        <f t="shared" si="11"/>
        <v>197.66</v>
      </c>
      <c r="G305" s="223">
        <v>702.18</v>
      </c>
      <c r="H305" s="192">
        <f t="shared" si="10"/>
        <v>203.38</v>
      </c>
    </row>
    <row r="306" spans="1:8" ht="13.5" customHeight="1">
      <c r="A306" s="138">
        <v>2120399</v>
      </c>
      <c r="B306" s="173" t="s">
        <v>268</v>
      </c>
      <c r="C306" s="174">
        <v>722.5</v>
      </c>
      <c r="D306" s="174">
        <v>722.5</v>
      </c>
      <c r="E306" s="174">
        <v>1428.11</v>
      </c>
      <c r="F306" s="174">
        <f t="shared" si="11"/>
        <v>197.66</v>
      </c>
      <c r="G306" s="223">
        <v>702.18</v>
      </c>
      <c r="H306" s="192">
        <f t="shared" si="10"/>
        <v>203.38</v>
      </c>
    </row>
    <row r="307" spans="1:8" ht="13.5" customHeight="1">
      <c r="A307" s="138">
        <v>21205</v>
      </c>
      <c r="B307" s="173" t="s">
        <v>269</v>
      </c>
      <c r="C307" s="174">
        <v>55722.6</v>
      </c>
      <c r="D307" s="174">
        <v>55722.6</v>
      </c>
      <c r="E307" s="174">
        <v>50160.19</v>
      </c>
      <c r="F307" s="174">
        <f t="shared" si="11"/>
        <v>90.02</v>
      </c>
      <c r="G307" s="223">
        <v>56721.14</v>
      </c>
      <c r="H307" s="192">
        <f t="shared" si="10"/>
        <v>88.43</v>
      </c>
    </row>
    <row r="308" spans="1:8" ht="13.5" customHeight="1">
      <c r="A308" s="138">
        <v>2120501</v>
      </c>
      <c r="B308" s="173" t="s">
        <v>270</v>
      </c>
      <c r="C308" s="174">
        <v>55722.6</v>
      </c>
      <c r="D308" s="174">
        <v>55722.6</v>
      </c>
      <c r="E308" s="174">
        <v>50160.19</v>
      </c>
      <c r="F308" s="174">
        <f t="shared" si="11"/>
        <v>90.02</v>
      </c>
      <c r="G308" s="223">
        <v>56721.14</v>
      </c>
      <c r="H308" s="192">
        <f t="shared" si="10"/>
        <v>88.43</v>
      </c>
    </row>
    <row r="309" spans="1:8" ht="13.5" customHeight="1">
      <c r="A309" s="138">
        <v>21206</v>
      </c>
      <c r="B309" s="173" t="s">
        <v>271</v>
      </c>
      <c r="C309" s="174">
        <v>888.6</v>
      </c>
      <c r="D309" s="174">
        <v>888.6</v>
      </c>
      <c r="E309" s="174">
        <v>834.26</v>
      </c>
      <c r="F309" s="174">
        <f t="shared" si="11"/>
        <v>93.88</v>
      </c>
      <c r="G309" s="223">
        <v>1154.62</v>
      </c>
      <c r="H309" s="192">
        <f t="shared" si="10"/>
        <v>72.25</v>
      </c>
    </row>
    <row r="310" spans="1:8" ht="13.5" customHeight="1">
      <c r="A310" s="138">
        <v>2120601</v>
      </c>
      <c r="B310" s="173" t="s">
        <v>272</v>
      </c>
      <c r="C310" s="174">
        <v>888.6</v>
      </c>
      <c r="D310" s="174">
        <v>888.6</v>
      </c>
      <c r="E310" s="174">
        <v>834.26</v>
      </c>
      <c r="F310" s="174">
        <f t="shared" si="11"/>
        <v>93.88</v>
      </c>
      <c r="G310" s="223">
        <v>1154.62</v>
      </c>
      <c r="H310" s="192">
        <f t="shared" si="10"/>
        <v>72.25</v>
      </c>
    </row>
    <row r="311" spans="1:8" ht="13.5" customHeight="1">
      <c r="A311" s="138">
        <v>21299</v>
      </c>
      <c r="B311" s="173" t="s">
        <v>273</v>
      </c>
      <c r="C311" s="174">
        <v>76395.37</v>
      </c>
      <c r="D311" s="174">
        <v>76395.37</v>
      </c>
      <c r="E311" s="174">
        <v>69658</v>
      </c>
      <c r="F311" s="174">
        <f t="shared" si="11"/>
        <v>91.18</v>
      </c>
      <c r="G311" s="223">
        <v>44610.9</v>
      </c>
      <c r="H311" s="192">
        <f t="shared" si="10"/>
        <v>156.15</v>
      </c>
    </row>
    <row r="312" spans="1:8" ht="13.5" customHeight="1">
      <c r="A312" s="138">
        <v>2129999</v>
      </c>
      <c r="B312" s="173" t="s">
        <v>274</v>
      </c>
      <c r="C312" s="174">
        <v>76395.37</v>
      </c>
      <c r="D312" s="174">
        <v>76395.37</v>
      </c>
      <c r="E312" s="174">
        <v>69658</v>
      </c>
      <c r="F312" s="174">
        <f t="shared" si="11"/>
        <v>91.18</v>
      </c>
      <c r="G312" s="223">
        <v>44610.9</v>
      </c>
      <c r="H312" s="192">
        <f t="shared" si="10"/>
        <v>156.15</v>
      </c>
    </row>
    <row r="313" spans="1:8" ht="13.5" customHeight="1">
      <c r="A313" s="171">
        <v>213</v>
      </c>
      <c r="B313" s="172" t="s">
        <v>275</v>
      </c>
      <c r="C313" s="169">
        <v>17629.77</v>
      </c>
      <c r="D313" s="169">
        <v>17629.77</v>
      </c>
      <c r="E313" s="169">
        <v>15661.87</v>
      </c>
      <c r="F313" s="169">
        <f t="shared" si="11"/>
        <v>88.84</v>
      </c>
      <c r="G313" s="222">
        <v>16096.53</v>
      </c>
      <c r="H313" s="124">
        <f t="shared" si="10"/>
        <v>97.3</v>
      </c>
    </row>
    <row r="314" spans="1:198" s="159" customFormat="1" ht="13.5" customHeight="1">
      <c r="A314" s="138">
        <v>21301</v>
      </c>
      <c r="B314" s="173" t="s">
        <v>276</v>
      </c>
      <c r="C314" s="174">
        <v>3613.38</v>
      </c>
      <c r="D314" s="174">
        <v>3613.38</v>
      </c>
      <c r="E314" s="174">
        <v>3510.88</v>
      </c>
      <c r="F314" s="174">
        <f t="shared" si="11"/>
        <v>97.16</v>
      </c>
      <c r="G314" s="223">
        <v>4490.45</v>
      </c>
      <c r="H314" s="192">
        <f t="shared" si="10"/>
        <v>78.19</v>
      </c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58"/>
      <c r="BL314" s="158"/>
      <c r="BM314" s="158"/>
      <c r="BN314" s="158"/>
      <c r="BO314" s="158"/>
      <c r="BP314" s="158"/>
      <c r="BQ314" s="158"/>
      <c r="BR314" s="158"/>
      <c r="BS314" s="158"/>
      <c r="BT314" s="158"/>
      <c r="BU314" s="158"/>
      <c r="BV314" s="158"/>
      <c r="BW314" s="158"/>
      <c r="BX314" s="158"/>
      <c r="BY314" s="158"/>
      <c r="BZ314" s="158"/>
      <c r="CA314" s="158"/>
      <c r="CB314" s="158"/>
      <c r="CC314" s="158"/>
      <c r="CD314" s="158"/>
      <c r="CE314" s="158"/>
      <c r="CF314" s="158"/>
      <c r="CG314" s="158"/>
      <c r="CH314" s="158"/>
      <c r="CI314" s="158"/>
      <c r="CJ314" s="158"/>
      <c r="CK314" s="158"/>
      <c r="CL314" s="158"/>
      <c r="CM314" s="158"/>
      <c r="CN314" s="158"/>
      <c r="CO314" s="158"/>
      <c r="CP314" s="158"/>
      <c r="CQ314" s="158"/>
      <c r="CR314" s="158"/>
      <c r="CS314" s="158"/>
      <c r="CT314" s="158"/>
      <c r="CU314" s="158"/>
      <c r="CV314" s="158"/>
      <c r="CW314" s="158"/>
      <c r="CX314" s="158"/>
      <c r="CY314" s="158"/>
      <c r="CZ314" s="158"/>
      <c r="DA314" s="158"/>
      <c r="DB314" s="158"/>
      <c r="DC314" s="158"/>
      <c r="DD314" s="158"/>
      <c r="DE314" s="158"/>
      <c r="DF314" s="158"/>
      <c r="DG314" s="158"/>
      <c r="DH314" s="158"/>
      <c r="DI314" s="158"/>
      <c r="DJ314" s="158"/>
      <c r="DK314" s="158"/>
      <c r="DL314" s="158"/>
      <c r="DM314" s="158"/>
      <c r="DN314" s="158"/>
      <c r="DO314" s="158"/>
      <c r="DP314" s="158"/>
      <c r="DQ314" s="158"/>
      <c r="DR314" s="158"/>
      <c r="DS314" s="158"/>
      <c r="DT314" s="158"/>
      <c r="DU314" s="158"/>
      <c r="DV314" s="158"/>
      <c r="DW314" s="158"/>
      <c r="DX314" s="158"/>
      <c r="DY314" s="158"/>
      <c r="DZ314" s="158"/>
      <c r="EA314" s="158"/>
      <c r="EB314" s="158"/>
      <c r="EC314" s="158"/>
      <c r="ED314" s="158"/>
      <c r="EE314" s="158"/>
      <c r="EF314" s="158"/>
      <c r="EG314" s="158"/>
      <c r="EH314" s="158"/>
      <c r="EI314" s="158"/>
      <c r="EJ314" s="158"/>
      <c r="EK314" s="158"/>
      <c r="EL314" s="158"/>
      <c r="EM314" s="158"/>
      <c r="EN314" s="158"/>
      <c r="EO314" s="158"/>
      <c r="EP314" s="158"/>
      <c r="EQ314" s="158"/>
      <c r="ER314" s="158"/>
      <c r="ES314" s="158"/>
      <c r="ET314" s="158"/>
      <c r="EU314" s="158"/>
      <c r="EV314" s="158"/>
      <c r="EW314" s="158"/>
      <c r="EX314" s="158"/>
      <c r="EY314" s="158"/>
      <c r="EZ314" s="158"/>
      <c r="FA314" s="158"/>
      <c r="FB314" s="158"/>
      <c r="FC314" s="158"/>
      <c r="FD314" s="158"/>
      <c r="FE314" s="158"/>
      <c r="FF314" s="158"/>
      <c r="FG314" s="158"/>
      <c r="FH314" s="158"/>
      <c r="FI314" s="158"/>
      <c r="FJ314" s="158"/>
      <c r="FK314" s="158"/>
      <c r="FL314" s="158"/>
      <c r="FM314" s="158"/>
      <c r="FN314" s="158"/>
      <c r="FO314" s="158"/>
      <c r="FP314" s="158"/>
      <c r="FQ314" s="158"/>
      <c r="FR314" s="158"/>
      <c r="FS314" s="158"/>
      <c r="FT314" s="158"/>
      <c r="FU314" s="158"/>
      <c r="FV314" s="158"/>
      <c r="FW314" s="158"/>
      <c r="FX314" s="158"/>
      <c r="FY314" s="158"/>
      <c r="FZ314" s="158"/>
      <c r="GA314" s="158"/>
      <c r="GB314" s="158"/>
      <c r="GC314" s="158"/>
      <c r="GD314" s="158"/>
      <c r="GE314" s="158"/>
      <c r="GF314" s="158"/>
      <c r="GG314" s="158"/>
      <c r="GH314" s="158"/>
      <c r="GI314" s="158"/>
      <c r="GJ314" s="158"/>
      <c r="GK314" s="158"/>
      <c r="GL314" s="158"/>
      <c r="GM314" s="158"/>
      <c r="GN314" s="158"/>
      <c r="GO314" s="158"/>
      <c r="GP314" s="158"/>
    </row>
    <row r="315" spans="1:8" ht="13.5" customHeight="1">
      <c r="A315" s="138">
        <v>2130101</v>
      </c>
      <c r="B315" s="173" t="s">
        <v>39</v>
      </c>
      <c r="C315" s="174">
        <v>1125.48</v>
      </c>
      <c r="D315" s="174">
        <v>1125.48</v>
      </c>
      <c r="E315" s="174">
        <v>1076.89</v>
      </c>
      <c r="F315" s="174">
        <f t="shared" si="11"/>
        <v>95.68</v>
      </c>
      <c r="G315" s="223">
        <v>1099.26</v>
      </c>
      <c r="H315" s="192">
        <f t="shared" si="10"/>
        <v>97.96</v>
      </c>
    </row>
    <row r="316" spans="1:8" ht="13.5" customHeight="1">
      <c r="A316" s="138">
        <v>2130102</v>
      </c>
      <c r="B316" s="173" t="s">
        <v>40</v>
      </c>
      <c r="C316" s="174"/>
      <c r="D316" s="174">
        <v>0</v>
      </c>
      <c r="E316" s="174"/>
      <c r="F316" s="174">
        <f t="shared" si="11"/>
      </c>
      <c r="G316" s="223">
        <v>17.97</v>
      </c>
      <c r="H316" s="192">
        <f t="shared" si="10"/>
        <v>0</v>
      </c>
    </row>
    <row r="317" spans="1:8" ht="13.5" customHeight="1">
      <c r="A317" s="138">
        <v>2130104</v>
      </c>
      <c r="B317" s="173" t="s">
        <v>46</v>
      </c>
      <c r="C317" s="174">
        <v>935.8</v>
      </c>
      <c r="D317" s="174">
        <v>935.8</v>
      </c>
      <c r="E317" s="174">
        <v>926.7</v>
      </c>
      <c r="F317" s="174">
        <f t="shared" si="11"/>
        <v>99.03</v>
      </c>
      <c r="G317" s="223">
        <v>870.65</v>
      </c>
      <c r="H317" s="192">
        <f t="shared" si="10"/>
        <v>106.44</v>
      </c>
    </row>
    <row r="318" spans="1:8" ht="13.5" customHeight="1">
      <c r="A318" s="138">
        <v>2130106</v>
      </c>
      <c r="B318" s="173" t="s">
        <v>277</v>
      </c>
      <c r="C318" s="174">
        <v>153.25</v>
      </c>
      <c r="D318" s="174">
        <v>153.25</v>
      </c>
      <c r="E318" s="174">
        <v>145.64</v>
      </c>
      <c r="F318" s="174">
        <f t="shared" si="11"/>
        <v>95.03</v>
      </c>
      <c r="G318" s="223">
        <v>102.78</v>
      </c>
      <c r="H318" s="192">
        <f t="shared" si="10"/>
        <v>141.7</v>
      </c>
    </row>
    <row r="319" spans="1:8" ht="13.5" customHeight="1">
      <c r="A319" s="138">
        <v>2130108</v>
      </c>
      <c r="B319" s="173" t="s">
        <v>278</v>
      </c>
      <c r="C319" s="174">
        <v>375</v>
      </c>
      <c r="D319" s="174">
        <v>375</v>
      </c>
      <c r="E319" s="174">
        <v>426.8</v>
      </c>
      <c r="F319" s="174">
        <f t="shared" si="11"/>
        <v>113.81</v>
      </c>
      <c r="G319" s="223">
        <v>380.2</v>
      </c>
      <c r="H319" s="192">
        <f t="shared" si="10"/>
        <v>112.26</v>
      </c>
    </row>
    <row r="320" spans="1:8" ht="13.5" customHeight="1">
      <c r="A320" s="138">
        <v>2130109</v>
      </c>
      <c r="B320" s="173" t="s">
        <v>279</v>
      </c>
      <c r="C320" s="174">
        <v>60.7</v>
      </c>
      <c r="D320" s="174">
        <v>60.7</v>
      </c>
      <c r="E320" s="174">
        <v>63.14</v>
      </c>
      <c r="F320" s="174">
        <f t="shared" si="11"/>
        <v>104.02</v>
      </c>
      <c r="G320" s="223">
        <v>48.48</v>
      </c>
      <c r="H320" s="192">
        <f t="shared" si="10"/>
        <v>130.24</v>
      </c>
    </row>
    <row r="321" spans="1:8" ht="13.5" customHeight="1">
      <c r="A321" s="138">
        <v>2130110</v>
      </c>
      <c r="B321" s="173" t="s">
        <v>280</v>
      </c>
      <c r="C321" s="174">
        <v>4.5</v>
      </c>
      <c r="D321" s="174">
        <v>4.5</v>
      </c>
      <c r="E321" s="174">
        <v>4.5</v>
      </c>
      <c r="F321" s="174">
        <f t="shared" si="11"/>
        <v>100</v>
      </c>
      <c r="G321" s="223">
        <v>4.5</v>
      </c>
      <c r="H321" s="192">
        <f t="shared" si="10"/>
        <v>100</v>
      </c>
    </row>
    <row r="322" spans="1:8" ht="13.5" customHeight="1">
      <c r="A322" s="138">
        <v>2130111</v>
      </c>
      <c r="B322" s="173" t="s">
        <v>281</v>
      </c>
      <c r="C322" s="174">
        <v>1.1</v>
      </c>
      <c r="D322" s="174">
        <v>1.1</v>
      </c>
      <c r="E322" s="174">
        <v>0.79</v>
      </c>
      <c r="F322" s="174">
        <f t="shared" si="11"/>
        <v>71.82</v>
      </c>
      <c r="G322" s="223">
        <v>1.54</v>
      </c>
      <c r="H322" s="192">
        <f t="shared" si="10"/>
        <v>51.3</v>
      </c>
    </row>
    <row r="323" spans="1:8" ht="13.5" customHeight="1">
      <c r="A323" s="138">
        <v>2130112</v>
      </c>
      <c r="B323" s="173" t="s">
        <v>282</v>
      </c>
      <c r="C323" s="174">
        <v>102.3</v>
      </c>
      <c r="D323" s="174">
        <v>102.3</v>
      </c>
      <c r="E323" s="174">
        <v>102.25</v>
      </c>
      <c r="F323" s="174">
        <f t="shared" si="11"/>
        <v>99.95</v>
      </c>
      <c r="G323" s="223">
        <v>121.88</v>
      </c>
      <c r="H323" s="192">
        <f t="shared" si="10"/>
        <v>83.89</v>
      </c>
    </row>
    <row r="324" spans="1:8" ht="13.5" customHeight="1">
      <c r="A324" s="138">
        <v>2130120</v>
      </c>
      <c r="B324" s="173" t="s">
        <v>283</v>
      </c>
      <c r="C324" s="174">
        <v>630</v>
      </c>
      <c r="D324" s="174">
        <v>630</v>
      </c>
      <c r="E324" s="174">
        <v>563.07</v>
      </c>
      <c r="F324" s="174">
        <f t="shared" si="11"/>
        <v>89.38</v>
      </c>
      <c r="G324" s="223">
        <v>525.63</v>
      </c>
      <c r="H324" s="192">
        <f t="shared" si="10"/>
        <v>107.12</v>
      </c>
    </row>
    <row r="325" spans="1:8" ht="13.5" customHeight="1">
      <c r="A325" s="138">
        <v>2130122</v>
      </c>
      <c r="B325" s="173" t="s">
        <v>284</v>
      </c>
      <c r="C325" s="174">
        <v>196.81</v>
      </c>
      <c r="D325" s="174">
        <v>196.81</v>
      </c>
      <c r="E325" s="174">
        <v>172.74</v>
      </c>
      <c r="F325" s="174">
        <f t="shared" si="11"/>
        <v>87.77</v>
      </c>
      <c r="G325" s="223">
        <v>172.61</v>
      </c>
      <c r="H325" s="192">
        <f t="shared" si="10"/>
        <v>100.08</v>
      </c>
    </row>
    <row r="326" spans="1:8" ht="13.5" customHeight="1">
      <c r="A326" s="138">
        <v>2130135</v>
      </c>
      <c r="B326" s="173" t="s">
        <v>285</v>
      </c>
      <c r="C326" s="174">
        <v>0.44</v>
      </c>
      <c r="D326" s="174">
        <v>0.44</v>
      </c>
      <c r="E326" s="174">
        <v>0.36</v>
      </c>
      <c r="F326" s="174">
        <f t="shared" si="11"/>
        <v>81.82</v>
      </c>
      <c r="G326" s="223">
        <v>0.44</v>
      </c>
      <c r="H326" s="192">
        <f aca="true" t="shared" si="12" ref="H326:H389">IF(G326=0,"",E326/G326*100)</f>
        <v>81.82</v>
      </c>
    </row>
    <row r="327" spans="1:8" ht="13.5" customHeight="1">
      <c r="A327" s="138">
        <v>2130199</v>
      </c>
      <c r="B327" s="173" t="s">
        <v>286</v>
      </c>
      <c r="C327" s="174">
        <v>28</v>
      </c>
      <c r="D327" s="174">
        <v>28</v>
      </c>
      <c r="E327" s="174">
        <v>28</v>
      </c>
      <c r="F327" s="174">
        <f t="shared" si="11"/>
        <v>100</v>
      </c>
      <c r="G327" s="223">
        <v>1144.51</v>
      </c>
      <c r="H327" s="192">
        <f t="shared" si="12"/>
        <v>2.45</v>
      </c>
    </row>
    <row r="328" spans="1:8" ht="13.5" customHeight="1">
      <c r="A328" s="138">
        <v>21302</v>
      </c>
      <c r="B328" s="173" t="s">
        <v>287</v>
      </c>
      <c r="C328" s="174">
        <v>698.28</v>
      </c>
      <c r="D328" s="174">
        <v>698.28</v>
      </c>
      <c r="E328" s="174">
        <v>726.78</v>
      </c>
      <c r="F328" s="174">
        <f t="shared" si="11"/>
        <v>104.08</v>
      </c>
      <c r="G328" s="223">
        <v>664.86</v>
      </c>
      <c r="H328" s="192">
        <f t="shared" si="12"/>
        <v>109.31</v>
      </c>
    </row>
    <row r="329" spans="1:8" ht="13.5" customHeight="1">
      <c r="A329" s="138">
        <v>2130202</v>
      </c>
      <c r="B329" s="173" t="s">
        <v>40</v>
      </c>
      <c r="C329" s="174">
        <v>13</v>
      </c>
      <c r="D329" s="174">
        <v>13</v>
      </c>
      <c r="E329" s="174">
        <v>13</v>
      </c>
      <c r="F329" s="174">
        <f t="shared" si="11"/>
        <v>100</v>
      </c>
      <c r="G329" s="223">
        <v>18</v>
      </c>
      <c r="H329" s="192">
        <f t="shared" si="12"/>
        <v>72.22</v>
      </c>
    </row>
    <row r="330" spans="1:8" ht="13.5" customHeight="1">
      <c r="A330" s="138">
        <v>2130204</v>
      </c>
      <c r="B330" s="173" t="s">
        <v>288</v>
      </c>
      <c r="C330" s="174">
        <v>204.4</v>
      </c>
      <c r="D330" s="174">
        <v>204.4</v>
      </c>
      <c r="E330" s="174">
        <v>223.15</v>
      </c>
      <c r="F330" s="174">
        <f aca="true" t="shared" si="13" ref="F330:F393">IF(D330=0,"",E330/D330*100)</f>
        <v>109.17</v>
      </c>
      <c r="G330" s="223">
        <v>189.59</v>
      </c>
      <c r="H330" s="192">
        <f t="shared" si="12"/>
        <v>117.7</v>
      </c>
    </row>
    <row r="331" spans="1:8" ht="13.5" customHeight="1">
      <c r="A331" s="138">
        <v>2130205</v>
      </c>
      <c r="B331" s="173" t="s">
        <v>289</v>
      </c>
      <c r="C331" s="174"/>
      <c r="D331" s="174">
        <v>0</v>
      </c>
      <c r="E331" s="174"/>
      <c r="F331" s="174">
        <f t="shared" si="13"/>
      </c>
      <c r="G331" s="223">
        <v>9.12</v>
      </c>
      <c r="H331" s="192">
        <f t="shared" si="12"/>
        <v>0</v>
      </c>
    </row>
    <row r="332" spans="1:8" ht="13.5" customHeight="1">
      <c r="A332" s="138">
        <v>2130207</v>
      </c>
      <c r="B332" s="173" t="s">
        <v>290</v>
      </c>
      <c r="C332" s="174">
        <v>45.91</v>
      </c>
      <c r="D332" s="174">
        <v>45.91</v>
      </c>
      <c r="E332" s="174">
        <v>42.22</v>
      </c>
      <c r="F332" s="174">
        <f t="shared" si="13"/>
        <v>91.96</v>
      </c>
      <c r="G332" s="223">
        <v>37.04</v>
      </c>
      <c r="H332" s="192">
        <f t="shared" si="12"/>
        <v>113.98</v>
      </c>
    </row>
    <row r="333" spans="1:8" ht="13.5" customHeight="1">
      <c r="A333" s="138">
        <v>2130209</v>
      </c>
      <c r="B333" s="173" t="s">
        <v>291</v>
      </c>
      <c r="C333" s="174">
        <v>92.07</v>
      </c>
      <c r="D333" s="174">
        <v>92.07</v>
      </c>
      <c r="E333" s="174">
        <v>87.12</v>
      </c>
      <c r="F333" s="174">
        <f t="shared" si="13"/>
        <v>94.62</v>
      </c>
      <c r="G333" s="223">
        <v>105.33</v>
      </c>
      <c r="H333" s="192">
        <f t="shared" si="12"/>
        <v>82.71</v>
      </c>
    </row>
    <row r="334" spans="1:8" ht="13.5" customHeight="1">
      <c r="A334" s="138">
        <v>2130211</v>
      </c>
      <c r="B334" s="173" t="s">
        <v>292</v>
      </c>
      <c r="C334" s="174">
        <v>8</v>
      </c>
      <c r="D334" s="174">
        <v>8</v>
      </c>
      <c r="E334" s="174">
        <v>10.39</v>
      </c>
      <c r="F334" s="174">
        <f t="shared" si="13"/>
        <v>129.88</v>
      </c>
      <c r="G334" s="223">
        <v>7.9</v>
      </c>
      <c r="H334" s="192">
        <f t="shared" si="12"/>
        <v>131.52</v>
      </c>
    </row>
    <row r="335" spans="1:8" ht="13.5" customHeight="1">
      <c r="A335" s="138">
        <v>2130234</v>
      </c>
      <c r="B335" s="173" t="s">
        <v>293</v>
      </c>
      <c r="C335" s="174">
        <v>149.96</v>
      </c>
      <c r="D335" s="174">
        <v>149.96</v>
      </c>
      <c r="E335" s="174">
        <v>166.43</v>
      </c>
      <c r="F335" s="174">
        <f t="shared" si="13"/>
        <v>110.98</v>
      </c>
      <c r="G335" s="223">
        <v>161</v>
      </c>
      <c r="H335" s="192">
        <f t="shared" si="12"/>
        <v>103.37</v>
      </c>
    </row>
    <row r="336" spans="1:8" ht="13.5" customHeight="1">
      <c r="A336" s="138">
        <v>2130237</v>
      </c>
      <c r="B336" s="173" t="s">
        <v>282</v>
      </c>
      <c r="C336" s="174">
        <v>59</v>
      </c>
      <c r="D336" s="174">
        <v>59</v>
      </c>
      <c r="E336" s="174">
        <v>106.48</v>
      </c>
      <c r="F336" s="174">
        <f t="shared" si="13"/>
        <v>180.47</v>
      </c>
      <c r="G336" s="223">
        <v>36.48</v>
      </c>
      <c r="H336" s="192">
        <f t="shared" si="12"/>
        <v>291.89</v>
      </c>
    </row>
    <row r="337" spans="1:8" ht="13.5" customHeight="1">
      <c r="A337" s="138">
        <v>2130299</v>
      </c>
      <c r="B337" s="173" t="s">
        <v>294</v>
      </c>
      <c r="C337" s="174">
        <v>125.94</v>
      </c>
      <c r="D337" s="174">
        <v>125.94</v>
      </c>
      <c r="E337" s="174">
        <v>77.99</v>
      </c>
      <c r="F337" s="174">
        <f t="shared" si="13"/>
        <v>61.93</v>
      </c>
      <c r="G337" s="223">
        <v>100.4</v>
      </c>
      <c r="H337" s="192">
        <f t="shared" si="12"/>
        <v>77.68</v>
      </c>
    </row>
    <row r="338" spans="1:8" ht="13.5" customHeight="1">
      <c r="A338" s="138">
        <v>21303</v>
      </c>
      <c r="B338" s="173" t="s">
        <v>295</v>
      </c>
      <c r="C338" s="174">
        <v>5049.9</v>
      </c>
      <c r="D338" s="174">
        <v>5049.9</v>
      </c>
      <c r="E338" s="174">
        <v>4884.34</v>
      </c>
      <c r="F338" s="174">
        <f t="shared" si="13"/>
        <v>96.72</v>
      </c>
      <c r="G338" s="223">
        <v>4749.47</v>
      </c>
      <c r="H338" s="192">
        <f t="shared" si="12"/>
        <v>102.84</v>
      </c>
    </row>
    <row r="339" spans="1:8" ht="13.5" customHeight="1">
      <c r="A339" s="138">
        <v>2130306</v>
      </c>
      <c r="B339" s="173" t="s">
        <v>296</v>
      </c>
      <c r="C339" s="174">
        <v>1376</v>
      </c>
      <c r="D339" s="174">
        <v>1376</v>
      </c>
      <c r="E339" s="174">
        <v>1381.53</v>
      </c>
      <c r="F339" s="174">
        <f t="shared" si="13"/>
        <v>100.4</v>
      </c>
      <c r="G339" s="223">
        <v>1313.98</v>
      </c>
      <c r="H339" s="192">
        <f t="shared" si="12"/>
        <v>105.14</v>
      </c>
    </row>
    <row r="340" spans="1:8" ht="13.5" customHeight="1">
      <c r="A340" s="138">
        <v>2130311</v>
      </c>
      <c r="B340" s="173" t="s">
        <v>297</v>
      </c>
      <c r="C340" s="174">
        <v>655.2</v>
      </c>
      <c r="D340" s="174">
        <v>655.2</v>
      </c>
      <c r="E340" s="174">
        <v>670.23</v>
      </c>
      <c r="F340" s="174">
        <f t="shared" si="13"/>
        <v>102.29</v>
      </c>
      <c r="G340" s="223">
        <v>661.4</v>
      </c>
      <c r="H340" s="192">
        <f t="shared" si="12"/>
        <v>101.34</v>
      </c>
    </row>
    <row r="341" spans="1:8" ht="13.5" customHeight="1">
      <c r="A341" s="138">
        <v>2130314</v>
      </c>
      <c r="B341" s="173" t="s">
        <v>298</v>
      </c>
      <c r="C341" s="174">
        <v>137.7</v>
      </c>
      <c r="D341" s="174">
        <v>137.7</v>
      </c>
      <c r="E341" s="174">
        <v>148.64</v>
      </c>
      <c r="F341" s="174">
        <f t="shared" si="13"/>
        <v>107.94</v>
      </c>
      <c r="G341" s="223">
        <v>137.09</v>
      </c>
      <c r="H341" s="192">
        <f t="shared" si="12"/>
        <v>108.43</v>
      </c>
    </row>
    <row r="342" spans="1:8" ht="13.5" customHeight="1">
      <c r="A342" s="138">
        <v>2130399</v>
      </c>
      <c r="B342" s="173" t="s">
        <v>299</v>
      </c>
      <c r="C342" s="174">
        <v>2881</v>
      </c>
      <c r="D342" s="174">
        <v>2881</v>
      </c>
      <c r="E342" s="174">
        <v>2683.95</v>
      </c>
      <c r="F342" s="174">
        <f t="shared" si="13"/>
        <v>93.16</v>
      </c>
      <c r="G342" s="223">
        <v>2637</v>
      </c>
      <c r="H342" s="192">
        <f t="shared" si="12"/>
        <v>101.78</v>
      </c>
    </row>
    <row r="343" spans="1:8" ht="13.5" customHeight="1">
      <c r="A343" s="138">
        <v>21307</v>
      </c>
      <c r="B343" s="173" t="s">
        <v>300</v>
      </c>
      <c r="C343" s="174">
        <v>1900</v>
      </c>
      <c r="D343" s="174">
        <v>1900</v>
      </c>
      <c r="E343" s="174">
        <v>1093.61</v>
      </c>
      <c r="F343" s="174">
        <f t="shared" si="13"/>
        <v>57.56</v>
      </c>
      <c r="G343" s="223">
        <v>1900</v>
      </c>
      <c r="H343" s="192">
        <f t="shared" si="12"/>
        <v>57.56</v>
      </c>
    </row>
    <row r="344" spans="1:8" ht="13.5" customHeight="1">
      <c r="A344" s="138">
        <v>2130701</v>
      </c>
      <c r="B344" s="173" t="s">
        <v>301</v>
      </c>
      <c r="C344" s="174">
        <v>250</v>
      </c>
      <c r="D344" s="174">
        <v>250</v>
      </c>
      <c r="E344" s="174">
        <v>119.8</v>
      </c>
      <c r="F344" s="174">
        <f t="shared" si="13"/>
        <v>47.92</v>
      </c>
      <c r="G344" s="223">
        <v>300.4</v>
      </c>
      <c r="H344" s="192">
        <f t="shared" si="12"/>
        <v>39.88</v>
      </c>
    </row>
    <row r="345" spans="1:8" ht="13.5" customHeight="1">
      <c r="A345" s="138">
        <v>2130705</v>
      </c>
      <c r="B345" s="173" t="s">
        <v>302</v>
      </c>
      <c r="C345" s="174">
        <v>1650</v>
      </c>
      <c r="D345" s="174">
        <v>1650</v>
      </c>
      <c r="E345" s="174">
        <v>973.81</v>
      </c>
      <c r="F345" s="174">
        <f t="shared" si="13"/>
        <v>59.02</v>
      </c>
      <c r="G345" s="223">
        <v>1599.6</v>
      </c>
      <c r="H345" s="192">
        <f t="shared" si="12"/>
        <v>60.88</v>
      </c>
    </row>
    <row r="346" spans="1:8" ht="13.5" customHeight="1">
      <c r="A346" s="138">
        <v>21399</v>
      </c>
      <c r="B346" s="173" t="s">
        <v>303</v>
      </c>
      <c r="C346" s="174">
        <v>6368.2</v>
      </c>
      <c r="D346" s="174">
        <v>6368.2</v>
      </c>
      <c r="E346" s="174">
        <v>5446.26</v>
      </c>
      <c r="F346" s="174">
        <f t="shared" si="13"/>
        <v>85.52</v>
      </c>
      <c r="G346" s="223">
        <v>4291.74</v>
      </c>
      <c r="H346" s="192">
        <f t="shared" si="12"/>
        <v>126.9</v>
      </c>
    </row>
    <row r="347" spans="1:8" ht="13.5" customHeight="1">
      <c r="A347" s="138">
        <v>2139999</v>
      </c>
      <c r="B347" s="173" t="s">
        <v>304</v>
      </c>
      <c r="C347" s="174">
        <v>6368.2</v>
      </c>
      <c r="D347" s="174">
        <v>6368.2</v>
      </c>
      <c r="E347" s="174">
        <v>5446.26</v>
      </c>
      <c r="F347" s="174">
        <f t="shared" si="13"/>
        <v>85.52</v>
      </c>
      <c r="G347" s="223">
        <v>4291.74</v>
      </c>
      <c r="H347" s="192">
        <f t="shared" si="12"/>
        <v>126.9</v>
      </c>
    </row>
    <row r="348" spans="1:8" ht="13.5" customHeight="1">
      <c r="A348" s="171">
        <v>215</v>
      </c>
      <c r="B348" s="172" t="s">
        <v>305</v>
      </c>
      <c r="C348" s="169">
        <v>30544.51</v>
      </c>
      <c r="D348" s="169">
        <v>30544.51</v>
      </c>
      <c r="E348" s="169">
        <v>29242.44</v>
      </c>
      <c r="F348" s="169">
        <f t="shared" si="13"/>
        <v>95.74</v>
      </c>
      <c r="G348" s="222">
        <v>27248.72</v>
      </c>
      <c r="H348" s="124">
        <f t="shared" si="12"/>
        <v>107.32</v>
      </c>
    </row>
    <row r="349" spans="1:198" s="159" customFormat="1" ht="13.5" customHeight="1">
      <c r="A349" s="138">
        <v>21508</v>
      </c>
      <c r="B349" s="173" t="s">
        <v>306</v>
      </c>
      <c r="C349" s="174">
        <v>30544.51</v>
      </c>
      <c r="D349" s="174">
        <v>30544.51</v>
      </c>
      <c r="E349" s="174">
        <v>29242.44</v>
      </c>
      <c r="F349" s="174">
        <f t="shared" si="13"/>
        <v>95.74</v>
      </c>
      <c r="G349" s="223">
        <v>27248.72</v>
      </c>
      <c r="H349" s="192">
        <f t="shared" si="12"/>
        <v>107.32</v>
      </c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  <c r="AP349" s="158"/>
      <c r="AQ349" s="158"/>
      <c r="AR349" s="158"/>
      <c r="AS349" s="158"/>
      <c r="AT349" s="158"/>
      <c r="AU349" s="158"/>
      <c r="AV349" s="158"/>
      <c r="AW349" s="158"/>
      <c r="AX349" s="158"/>
      <c r="AY349" s="158"/>
      <c r="AZ349" s="158"/>
      <c r="BA349" s="158"/>
      <c r="BB349" s="158"/>
      <c r="BC349" s="158"/>
      <c r="BD349" s="158"/>
      <c r="BE349" s="158"/>
      <c r="BF349" s="158"/>
      <c r="BG349" s="158"/>
      <c r="BH349" s="158"/>
      <c r="BI349" s="158"/>
      <c r="BJ349" s="158"/>
      <c r="BK349" s="158"/>
      <c r="BL349" s="158"/>
      <c r="BM349" s="158"/>
      <c r="BN349" s="158"/>
      <c r="BO349" s="158"/>
      <c r="BP349" s="158"/>
      <c r="BQ349" s="158"/>
      <c r="BR349" s="158"/>
      <c r="BS349" s="158"/>
      <c r="BT349" s="158"/>
      <c r="BU349" s="158"/>
      <c r="BV349" s="158"/>
      <c r="BW349" s="158"/>
      <c r="BX349" s="158"/>
      <c r="BY349" s="158"/>
      <c r="BZ349" s="158"/>
      <c r="CA349" s="158"/>
      <c r="CB349" s="158"/>
      <c r="CC349" s="158"/>
      <c r="CD349" s="158"/>
      <c r="CE349" s="158"/>
      <c r="CF349" s="158"/>
      <c r="CG349" s="158"/>
      <c r="CH349" s="158"/>
      <c r="CI349" s="158"/>
      <c r="CJ349" s="158"/>
      <c r="CK349" s="158"/>
      <c r="CL349" s="158"/>
      <c r="CM349" s="158"/>
      <c r="CN349" s="158"/>
      <c r="CO349" s="158"/>
      <c r="CP349" s="158"/>
      <c r="CQ349" s="158"/>
      <c r="CR349" s="158"/>
      <c r="CS349" s="158"/>
      <c r="CT349" s="158"/>
      <c r="CU349" s="158"/>
      <c r="CV349" s="158"/>
      <c r="CW349" s="158"/>
      <c r="CX349" s="158"/>
      <c r="CY349" s="158"/>
      <c r="CZ349" s="158"/>
      <c r="DA349" s="158"/>
      <c r="DB349" s="158"/>
      <c r="DC349" s="158"/>
      <c r="DD349" s="158"/>
      <c r="DE349" s="158"/>
      <c r="DF349" s="158"/>
      <c r="DG349" s="158"/>
      <c r="DH349" s="158"/>
      <c r="DI349" s="158"/>
      <c r="DJ349" s="158"/>
      <c r="DK349" s="158"/>
      <c r="DL349" s="158"/>
      <c r="DM349" s="158"/>
      <c r="DN349" s="158"/>
      <c r="DO349" s="158"/>
      <c r="DP349" s="158"/>
      <c r="DQ349" s="158"/>
      <c r="DR349" s="158"/>
      <c r="DS349" s="158"/>
      <c r="DT349" s="158"/>
      <c r="DU349" s="158"/>
      <c r="DV349" s="158"/>
      <c r="DW349" s="158"/>
      <c r="DX349" s="158"/>
      <c r="DY349" s="158"/>
      <c r="DZ349" s="158"/>
      <c r="EA349" s="158"/>
      <c r="EB349" s="158"/>
      <c r="EC349" s="158"/>
      <c r="ED349" s="158"/>
      <c r="EE349" s="158"/>
      <c r="EF349" s="158"/>
      <c r="EG349" s="158"/>
      <c r="EH349" s="158"/>
      <c r="EI349" s="158"/>
      <c r="EJ349" s="158"/>
      <c r="EK349" s="158"/>
      <c r="EL349" s="158"/>
      <c r="EM349" s="158"/>
      <c r="EN349" s="158"/>
      <c r="EO349" s="158"/>
      <c r="EP349" s="158"/>
      <c r="EQ349" s="158"/>
      <c r="ER349" s="158"/>
      <c r="ES349" s="158"/>
      <c r="ET349" s="158"/>
      <c r="EU349" s="158"/>
      <c r="EV349" s="158"/>
      <c r="EW349" s="158"/>
      <c r="EX349" s="158"/>
      <c r="EY349" s="158"/>
      <c r="EZ349" s="158"/>
      <c r="FA349" s="158"/>
      <c r="FB349" s="158"/>
      <c r="FC349" s="158"/>
      <c r="FD349" s="158"/>
      <c r="FE349" s="158"/>
      <c r="FF349" s="158"/>
      <c r="FG349" s="158"/>
      <c r="FH349" s="158"/>
      <c r="FI349" s="158"/>
      <c r="FJ349" s="158"/>
      <c r="FK349" s="158"/>
      <c r="FL349" s="158"/>
      <c r="FM349" s="158"/>
      <c r="FN349" s="158"/>
      <c r="FO349" s="158"/>
      <c r="FP349" s="158"/>
      <c r="FQ349" s="158"/>
      <c r="FR349" s="158"/>
      <c r="FS349" s="158"/>
      <c r="FT349" s="158"/>
      <c r="FU349" s="158"/>
      <c r="FV349" s="158"/>
      <c r="FW349" s="158"/>
      <c r="FX349" s="158"/>
      <c r="FY349" s="158"/>
      <c r="FZ349" s="158"/>
      <c r="GA349" s="158"/>
      <c r="GB349" s="158"/>
      <c r="GC349" s="158"/>
      <c r="GD349" s="158"/>
      <c r="GE349" s="158"/>
      <c r="GF349" s="158"/>
      <c r="GG349" s="158"/>
      <c r="GH349" s="158"/>
      <c r="GI349" s="158"/>
      <c r="GJ349" s="158"/>
      <c r="GK349" s="158"/>
      <c r="GL349" s="158"/>
      <c r="GM349" s="158"/>
      <c r="GN349" s="158"/>
      <c r="GO349" s="158"/>
      <c r="GP349" s="158"/>
    </row>
    <row r="350" spans="1:8" ht="13.5" customHeight="1">
      <c r="A350" s="138">
        <v>2150805</v>
      </c>
      <c r="B350" s="173" t="s">
        <v>307</v>
      </c>
      <c r="C350" s="174">
        <v>29744.51</v>
      </c>
      <c r="D350" s="174">
        <v>29744.51</v>
      </c>
      <c r="E350" s="174">
        <v>28442.44</v>
      </c>
      <c r="F350" s="174">
        <f t="shared" si="13"/>
        <v>95.62</v>
      </c>
      <c r="G350" s="223">
        <v>27248.72</v>
      </c>
      <c r="H350" s="192">
        <f t="shared" si="12"/>
        <v>104.38</v>
      </c>
    </row>
    <row r="351" spans="1:8" ht="13.5" customHeight="1">
      <c r="A351" s="138">
        <v>2150899</v>
      </c>
      <c r="B351" s="173" t="s">
        <v>308</v>
      </c>
      <c r="C351" s="174">
        <v>800</v>
      </c>
      <c r="D351" s="174">
        <v>800</v>
      </c>
      <c r="E351" s="174">
        <v>800</v>
      </c>
      <c r="F351" s="174">
        <f t="shared" si="13"/>
        <v>100</v>
      </c>
      <c r="G351" s="223"/>
      <c r="H351" s="192">
        <f t="shared" si="12"/>
      </c>
    </row>
    <row r="352" spans="1:8" ht="13.5" customHeight="1">
      <c r="A352" s="171">
        <v>219</v>
      </c>
      <c r="B352" s="172" t="s">
        <v>309</v>
      </c>
      <c r="C352" s="169">
        <v>15570</v>
      </c>
      <c r="D352" s="169">
        <v>7570</v>
      </c>
      <c r="E352" s="169">
        <v>4574</v>
      </c>
      <c r="F352" s="169">
        <f t="shared" si="13"/>
        <v>60.42</v>
      </c>
      <c r="G352" s="222">
        <v>9360</v>
      </c>
      <c r="H352" s="124">
        <f t="shared" si="12"/>
        <v>48.87</v>
      </c>
    </row>
    <row r="353" spans="1:8" ht="13.5" customHeight="1">
      <c r="A353" s="138">
        <v>21902</v>
      </c>
      <c r="B353" s="173" t="s">
        <v>310</v>
      </c>
      <c r="C353" s="174">
        <v>5200</v>
      </c>
      <c r="D353" s="174">
        <v>200</v>
      </c>
      <c r="E353" s="174"/>
      <c r="F353" s="174">
        <f t="shared" si="13"/>
        <v>0</v>
      </c>
      <c r="G353" s="223">
        <v>5160</v>
      </c>
      <c r="H353" s="192">
        <f t="shared" si="12"/>
        <v>0</v>
      </c>
    </row>
    <row r="354" spans="1:8" ht="13.5" customHeight="1">
      <c r="A354" s="138">
        <v>21906</v>
      </c>
      <c r="B354" s="173" t="s">
        <v>311</v>
      </c>
      <c r="C354" s="174">
        <v>3000</v>
      </c>
      <c r="D354" s="174">
        <v>0</v>
      </c>
      <c r="E354" s="174"/>
      <c r="F354" s="174">
        <f t="shared" si="13"/>
      </c>
      <c r="G354" s="223">
        <v>3000</v>
      </c>
      <c r="H354" s="192">
        <f t="shared" si="12"/>
        <v>0</v>
      </c>
    </row>
    <row r="355" spans="1:8" ht="13.5" customHeight="1">
      <c r="A355" s="138">
        <v>21999</v>
      </c>
      <c r="B355" s="173" t="s">
        <v>312</v>
      </c>
      <c r="C355" s="174">
        <v>7370</v>
      </c>
      <c r="D355" s="174">
        <v>7370</v>
      </c>
      <c r="E355" s="174">
        <v>4574</v>
      </c>
      <c r="F355" s="174">
        <f t="shared" si="13"/>
        <v>62.06</v>
      </c>
      <c r="G355" s="223">
        <v>1200</v>
      </c>
      <c r="H355" s="192">
        <f t="shared" si="12"/>
        <v>381.17</v>
      </c>
    </row>
    <row r="356" spans="1:8" ht="13.5" customHeight="1">
      <c r="A356" s="171">
        <v>220</v>
      </c>
      <c r="B356" s="172" t="s">
        <v>313</v>
      </c>
      <c r="C356" s="169">
        <v>4633.11</v>
      </c>
      <c r="D356" s="169">
        <v>4633.11</v>
      </c>
      <c r="E356" s="169">
        <v>4661.63</v>
      </c>
      <c r="F356" s="169">
        <f t="shared" si="13"/>
        <v>100.62</v>
      </c>
      <c r="G356" s="222">
        <v>4559.7</v>
      </c>
      <c r="H356" s="124">
        <f t="shared" si="12"/>
        <v>102.24</v>
      </c>
    </row>
    <row r="357" spans="1:8" ht="13.5" customHeight="1">
      <c r="A357" s="138">
        <v>22001</v>
      </c>
      <c r="B357" s="173" t="s">
        <v>314</v>
      </c>
      <c r="C357" s="174">
        <v>4633.11</v>
      </c>
      <c r="D357" s="174">
        <v>4633.11</v>
      </c>
      <c r="E357" s="174">
        <v>4661.63</v>
      </c>
      <c r="F357" s="174">
        <f t="shared" si="13"/>
        <v>100.62</v>
      </c>
      <c r="G357" s="223">
        <v>4559.7</v>
      </c>
      <c r="H357" s="192">
        <f t="shared" si="12"/>
        <v>102.24</v>
      </c>
    </row>
    <row r="358" spans="1:8" ht="13.5" customHeight="1">
      <c r="A358" s="138">
        <v>2200101</v>
      </c>
      <c r="B358" s="173" t="s">
        <v>39</v>
      </c>
      <c r="C358" s="174">
        <v>2908.67</v>
      </c>
      <c r="D358" s="174">
        <v>2908.67</v>
      </c>
      <c r="E358" s="174">
        <v>2883.27</v>
      </c>
      <c r="F358" s="174">
        <f t="shared" si="13"/>
        <v>99.13</v>
      </c>
      <c r="G358" s="223">
        <v>2827.79</v>
      </c>
      <c r="H358" s="192">
        <f t="shared" si="12"/>
        <v>101.96</v>
      </c>
    </row>
    <row r="359" spans="1:8" ht="13.5" customHeight="1">
      <c r="A359" s="138">
        <v>2200102</v>
      </c>
      <c r="B359" s="173" t="s">
        <v>40</v>
      </c>
      <c r="C359" s="174">
        <v>454</v>
      </c>
      <c r="D359" s="174">
        <v>454</v>
      </c>
      <c r="E359" s="174">
        <v>446.99</v>
      </c>
      <c r="F359" s="174">
        <f t="shared" si="13"/>
        <v>98.46</v>
      </c>
      <c r="G359" s="223">
        <v>362.48</v>
      </c>
      <c r="H359" s="192">
        <f t="shared" si="12"/>
        <v>123.31</v>
      </c>
    </row>
    <row r="360" spans="1:198" s="159" customFormat="1" ht="13.5" customHeight="1">
      <c r="A360" s="138">
        <v>2200104</v>
      </c>
      <c r="B360" s="173" t="s">
        <v>315</v>
      </c>
      <c r="C360" s="174">
        <v>178</v>
      </c>
      <c r="D360" s="174">
        <v>178</v>
      </c>
      <c r="E360" s="174">
        <v>177.65</v>
      </c>
      <c r="F360" s="174">
        <f t="shared" si="13"/>
        <v>99.8</v>
      </c>
      <c r="G360" s="223">
        <v>232.87</v>
      </c>
      <c r="H360" s="192">
        <f t="shared" si="12"/>
        <v>76.29</v>
      </c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  <c r="AP360" s="158"/>
      <c r="AQ360" s="158"/>
      <c r="AR360" s="158"/>
      <c r="AS360" s="158"/>
      <c r="AT360" s="158"/>
      <c r="AU360" s="158"/>
      <c r="AV360" s="158"/>
      <c r="AW360" s="158"/>
      <c r="AX360" s="158"/>
      <c r="AY360" s="158"/>
      <c r="AZ360" s="158"/>
      <c r="BA360" s="158"/>
      <c r="BB360" s="158"/>
      <c r="BC360" s="158"/>
      <c r="BD360" s="158"/>
      <c r="BE360" s="158"/>
      <c r="BF360" s="158"/>
      <c r="BG360" s="158"/>
      <c r="BH360" s="158"/>
      <c r="BI360" s="158"/>
      <c r="BJ360" s="158"/>
      <c r="BK360" s="158"/>
      <c r="BL360" s="158"/>
      <c r="BM360" s="158"/>
      <c r="BN360" s="158"/>
      <c r="BO360" s="158"/>
      <c r="BP360" s="158"/>
      <c r="BQ360" s="158"/>
      <c r="BR360" s="158"/>
      <c r="BS360" s="158"/>
      <c r="BT360" s="158"/>
      <c r="BU360" s="158"/>
      <c r="BV360" s="158"/>
      <c r="BW360" s="158"/>
      <c r="BX360" s="158"/>
      <c r="BY360" s="158"/>
      <c r="BZ360" s="158"/>
      <c r="CA360" s="158"/>
      <c r="CB360" s="158"/>
      <c r="CC360" s="158"/>
      <c r="CD360" s="158"/>
      <c r="CE360" s="158"/>
      <c r="CF360" s="158"/>
      <c r="CG360" s="158"/>
      <c r="CH360" s="158"/>
      <c r="CI360" s="158"/>
      <c r="CJ360" s="158"/>
      <c r="CK360" s="158"/>
      <c r="CL360" s="158"/>
      <c r="CM360" s="158"/>
      <c r="CN360" s="158"/>
      <c r="CO360" s="158"/>
      <c r="CP360" s="158"/>
      <c r="CQ360" s="158"/>
      <c r="CR360" s="158"/>
      <c r="CS360" s="158"/>
      <c r="CT360" s="158"/>
      <c r="CU360" s="158"/>
      <c r="CV360" s="158"/>
      <c r="CW360" s="158"/>
      <c r="CX360" s="158"/>
      <c r="CY360" s="158"/>
      <c r="CZ360" s="158"/>
      <c r="DA360" s="158"/>
      <c r="DB360" s="158"/>
      <c r="DC360" s="158"/>
      <c r="DD360" s="158"/>
      <c r="DE360" s="158"/>
      <c r="DF360" s="158"/>
      <c r="DG360" s="158"/>
      <c r="DH360" s="158"/>
      <c r="DI360" s="158"/>
      <c r="DJ360" s="158"/>
      <c r="DK360" s="158"/>
      <c r="DL360" s="158"/>
      <c r="DM360" s="158"/>
      <c r="DN360" s="158"/>
      <c r="DO360" s="158"/>
      <c r="DP360" s="158"/>
      <c r="DQ360" s="158"/>
      <c r="DR360" s="158"/>
      <c r="DS360" s="158"/>
      <c r="DT360" s="158"/>
      <c r="DU360" s="158"/>
      <c r="DV360" s="158"/>
      <c r="DW360" s="158"/>
      <c r="DX360" s="158"/>
      <c r="DY360" s="158"/>
      <c r="DZ360" s="158"/>
      <c r="EA360" s="158"/>
      <c r="EB360" s="158"/>
      <c r="EC360" s="158"/>
      <c r="ED360" s="158"/>
      <c r="EE360" s="158"/>
      <c r="EF360" s="158"/>
      <c r="EG360" s="158"/>
      <c r="EH360" s="158"/>
      <c r="EI360" s="158"/>
      <c r="EJ360" s="158"/>
      <c r="EK360" s="158"/>
      <c r="EL360" s="158"/>
      <c r="EM360" s="158"/>
      <c r="EN360" s="158"/>
      <c r="EO360" s="158"/>
      <c r="EP360" s="158"/>
      <c r="EQ360" s="158"/>
      <c r="ER360" s="158"/>
      <c r="ES360" s="158"/>
      <c r="ET360" s="158"/>
      <c r="EU360" s="158"/>
      <c r="EV360" s="158"/>
      <c r="EW360" s="158"/>
      <c r="EX360" s="158"/>
      <c r="EY360" s="158"/>
      <c r="EZ360" s="158"/>
      <c r="FA360" s="158"/>
      <c r="FB360" s="158"/>
      <c r="FC360" s="158"/>
      <c r="FD360" s="158"/>
      <c r="FE360" s="158"/>
      <c r="FF360" s="158"/>
      <c r="FG360" s="158"/>
      <c r="FH360" s="158"/>
      <c r="FI360" s="158"/>
      <c r="FJ360" s="158"/>
      <c r="FK360" s="158"/>
      <c r="FL360" s="158"/>
      <c r="FM360" s="158"/>
      <c r="FN360" s="158"/>
      <c r="FO360" s="158"/>
      <c r="FP360" s="158"/>
      <c r="FQ360" s="158"/>
      <c r="FR360" s="158"/>
      <c r="FS360" s="158"/>
      <c r="FT360" s="158"/>
      <c r="FU360" s="158"/>
      <c r="FV360" s="158"/>
      <c r="FW360" s="158"/>
      <c r="FX360" s="158"/>
      <c r="FY360" s="158"/>
      <c r="FZ360" s="158"/>
      <c r="GA360" s="158"/>
      <c r="GB360" s="158"/>
      <c r="GC360" s="158"/>
      <c r="GD360" s="158"/>
      <c r="GE360" s="158"/>
      <c r="GF360" s="158"/>
      <c r="GG360" s="158"/>
      <c r="GH360" s="158"/>
      <c r="GI360" s="158"/>
      <c r="GJ360" s="158"/>
      <c r="GK360" s="158"/>
      <c r="GL360" s="158"/>
      <c r="GM360" s="158"/>
      <c r="GN360" s="158"/>
      <c r="GO360" s="158"/>
      <c r="GP360" s="158"/>
    </row>
    <row r="361" spans="1:8" ht="13.5" customHeight="1">
      <c r="A361" s="138">
        <v>2200109</v>
      </c>
      <c r="B361" s="173" t="s">
        <v>316</v>
      </c>
      <c r="C361" s="174">
        <v>47</v>
      </c>
      <c r="D361" s="174">
        <v>47</v>
      </c>
      <c r="E361" s="174">
        <v>75.1</v>
      </c>
      <c r="F361" s="174">
        <f t="shared" si="13"/>
        <v>159.79</v>
      </c>
      <c r="G361" s="223">
        <v>109.37</v>
      </c>
      <c r="H361" s="192">
        <f t="shared" si="12"/>
        <v>68.67</v>
      </c>
    </row>
    <row r="362" spans="1:8" ht="13.5" customHeight="1">
      <c r="A362" s="138">
        <v>2200150</v>
      </c>
      <c r="B362" s="173" t="s">
        <v>46</v>
      </c>
      <c r="C362" s="174">
        <v>1045.44</v>
      </c>
      <c r="D362" s="174">
        <v>1045.44</v>
      </c>
      <c r="E362" s="174">
        <v>1078.62</v>
      </c>
      <c r="F362" s="174">
        <f t="shared" si="13"/>
        <v>103.17</v>
      </c>
      <c r="G362" s="223">
        <v>1027.2</v>
      </c>
      <c r="H362" s="192">
        <f t="shared" si="12"/>
        <v>105.01</v>
      </c>
    </row>
    <row r="363" spans="1:8" ht="13.5" customHeight="1">
      <c r="A363" s="171">
        <v>224</v>
      </c>
      <c r="B363" s="172" t="s">
        <v>317</v>
      </c>
      <c r="C363" s="169">
        <v>6720.95</v>
      </c>
      <c r="D363" s="169">
        <v>6569.19</v>
      </c>
      <c r="E363" s="169">
        <v>8357.8</v>
      </c>
      <c r="F363" s="169">
        <f t="shared" si="13"/>
        <v>127.23</v>
      </c>
      <c r="G363" s="222">
        <v>5519.93</v>
      </c>
      <c r="H363" s="124">
        <f t="shared" si="12"/>
        <v>151.41</v>
      </c>
    </row>
    <row r="364" spans="1:8" ht="13.5" customHeight="1">
      <c r="A364" s="138">
        <v>22401</v>
      </c>
      <c r="B364" s="173" t="s">
        <v>318</v>
      </c>
      <c r="C364" s="174">
        <v>4565.55</v>
      </c>
      <c r="D364" s="174">
        <v>4565.55</v>
      </c>
      <c r="E364" s="174">
        <v>5278.21</v>
      </c>
      <c r="F364" s="174">
        <f t="shared" si="13"/>
        <v>115.61</v>
      </c>
      <c r="G364" s="223">
        <v>3807.71</v>
      </c>
      <c r="H364" s="174">
        <f t="shared" si="12"/>
        <v>138.62</v>
      </c>
    </row>
    <row r="365" spans="1:8" ht="13.5" customHeight="1">
      <c r="A365" s="138">
        <v>2240101</v>
      </c>
      <c r="B365" s="173" t="s">
        <v>39</v>
      </c>
      <c r="C365" s="174">
        <v>1202</v>
      </c>
      <c r="D365" s="174">
        <v>1202</v>
      </c>
      <c r="E365" s="174">
        <v>1258.66</v>
      </c>
      <c r="F365" s="174">
        <f t="shared" si="13"/>
        <v>104.71</v>
      </c>
      <c r="G365" s="223">
        <v>1122.78</v>
      </c>
      <c r="H365" s="174">
        <f t="shared" si="12"/>
        <v>112.1</v>
      </c>
    </row>
    <row r="366" spans="1:8" ht="13.5" customHeight="1">
      <c r="A366" s="138">
        <v>2240106</v>
      </c>
      <c r="B366" s="173" t="s">
        <v>319</v>
      </c>
      <c r="C366" s="174">
        <v>3230.61</v>
      </c>
      <c r="D366" s="174">
        <v>3230.61</v>
      </c>
      <c r="E366" s="174">
        <v>3914.12</v>
      </c>
      <c r="F366" s="174">
        <f t="shared" si="13"/>
        <v>121.16</v>
      </c>
      <c r="G366" s="223">
        <v>2626.88</v>
      </c>
      <c r="H366" s="174">
        <f t="shared" si="12"/>
        <v>149</v>
      </c>
    </row>
    <row r="367" spans="1:198" s="159" customFormat="1" ht="13.5" customHeight="1">
      <c r="A367" s="138">
        <v>2240150</v>
      </c>
      <c r="B367" s="173" t="s">
        <v>46</v>
      </c>
      <c r="C367" s="174">
        <v>80.15</v>
      </c>
      <c r="D367" s="174">
        <v>80.15</v>
      </c>
      <c r="E367" s="174">
        <v>60.89</v>
      </c>
      <c r="F367" s="174">
        <f t="shared" si="13"/>
        <v>75.97</v>
      </c>
      <c r="G367" s="223">
        <v>12.57</v>
      </c>
      <c r="H367" s="174">
        <f t="shared" si="12"/>
        <v>484.41</v>
      </c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  <c r="AN367" s="158"/>
      <c r="AO367" s="158"/>
      <c r="AP367" s="158"/>
      <c r="AQ367" s="158"/>
      <c r="AR367" s="158"/>
      <c r="AS367" s="158"/>
      <c r="AT367" s="158"/>
      <c r="AU367" s="158"/>
      <c r="AV367" s="158"/>
      <c r="AW367" s="158"/>
      <c r="AX367" s="158"/>
      <c r="AY367" s="158"/>
      <c r="AZ367" s="158"/>
      <c r="BA367" s="158"/>
      <c r="BB367" s="158"/>
      <c r="BC367" s="158"/>
      <c r="BD367" s="158"/>
      <c r="BE367" s="158"/>
      <c r="BF367" s="158"/>
      <c r="BG367" s="158"/>
      <c r="BH367" s="158"/>
      <c r="BI367" s="158"/>
      <c r="BJ367" s="158"/>
      <c r="BK367" s="158"/>
      <c r="BL367" s="158"/>
      <c r="BM367" s="158"/>
      <c r="BN367" s="158"/>
      <c r="BO367" s="158"/>
      <c r="BP367" s="158"/>
      <c r="BQ367" s="158"/>
      <c r="BR367" s="158"/>
      <c r="BS367" s="158"/>
      <c r="BT367" s="158"/>
      <c r="BU367" s="158"/>
      <c r="BV367" s="158"/>
      <c r="BW367" s="158"/>
      <c r="BX367" s="158"/>
      <c r="BY367" s="158"/>
      <c r="BZ367" s="158"/>
      <c r="CA367" s="158"/>
      <c r="CB367" s="158"/>
      <c r="CC367" s="158"/>
      <c r="CD367" s="158"/>
      <c r="CE367" s="158"/>
      <c r="CF367" s="158"/>
      <c r="CG367" s="158"/>
      <c r="CH367" s="158"/>
      <c r="CI367" s="158"/>
      <c r="CJ367" s="158"/>
      <c r="CK367" s="158"/>
      <c r="CL367" s="158"/>
      <c r="CM367" s="158"/>
      <c r="CN367" s="158"/>
      <c r="CO367" s="158"/>
      <c r="CP367" s="158"/>
      <c r="CQ367" s="158"/>
      <c r="CR367" s="158"/>
      <c r="CS367" s="158"/>
      <c r="CT367" s="158"/>
      <c r="CU367" s="158"/>
      <c r="CV367" s="158"/>
      <c r="CW367" s="158"/>
      <c r="CX367" s="158"/>
      <c r="CY367" s="158"/>
      <c r="CZ367" s="158"/>
      <c r="DA367" s="158"/>
      <c r="DB367" s="158"/>
      <c r="DC367" s="158"/>
      <c r="DD367" s="158"/>
      <c r="DE367" s="158"/>
      <c r="DF367" s="158"/>
      <c r="DG367" s="158"/>
      <c r="DH367" s="158"/>
      <c r="DI367" s="158"/>
      <c r="DJ367" s="158"/>
      <c r="DK367" s="158"/>
      <c r="DL367" s="158"/>
      <c r="DM367" s="158"/>
      <c r="DN367" s="158"/>
      <c r="DO367" s="158"/>
      <c r="DP367" s="158"/>
      <c r="DQ367" s="158"/>
      <c r="DR367" s="158"/>
      <c r="DS367" s="158"/>
      <c r="DT367" s="158"/>
      <c r="DU367" s="158"/>
      <c r="DV367" s="158"/>
      <c r="DW367" s="158"/>
      <c r="DX367" s="158"/>
      <c r="DY367" s="158"/>
      <c r="DZ367" s="158"/>
      <c r="EA367" s="158"/>
      <c r="EB367" s="158"/>
      <c r="EC367" s="158"/>
      <c r="ED367" s="158"/>
      <c r="EE367" s="158"/>
      <c r="EF367" s="158"/>
      <c r="EG367" s="158"/>
      <c r="EH367" s="158"/>
      <c r="EI367" s="158"/>
      <c r="EJ367" s="158"/>
      <c r="EK367" s="158"/>
      <c r="EL367" s="158"/>
      <c r="EM367" s="158"/>
      <c r="EN367" s="158"/>
      <c r="EO367" s="158"/>
      <c r="EP367" s="158"/>
      <c r="EQ367" s="158"/>
      <c r="ER367" s="158"/>
      <c r="ES367" s="158"/>
      <c r="ET367" s="158"/>
      <c r="EU367" s="158"/>
      <c r="EV367" s="158"/>
      <c r="EW367" s="158"/>
      <c r="EX367" s="158"/>
      <c r="EY367" s="158"/>
      <c r="EZ367" s="158"/>
      <c r="FA367" s="158"/>
      <c r="FB367" s="158"/>
      <c r="FC367" s="158"/>
      <c r="FD367" s="158"/>
      <c r="FE367" s="158"/>
      <c r="FF367" s="158"/>
      <c r="FG367" s="158"/>
      <c r="FH367" s="158"/>
      <c r="FI367" s="158"/>
      <c r="FJ367" s="158"/>
      <c r="FK367" s="158"/>
      <c r="FL367" s="158"/>
      <c r="FM367" s="158"/>
      <c r="FN367" s="158"/>
      <c r="FO367" s="158"/>
      <c r="FP367" s="158"/>
      <c r="FQ367" s="158"/>
      <c r="FR367" s="158"/>
      <c r="FS367" s="158"/>
      <c r="FT367" s="158"/>
      <c r="FU367" s="158"/>
      <c r="FV367" s="158"/>
      <c r="FW367" s="158"/>
      <c r="FX367" s="158"/>
      <c r="FY367" s="158"/>
      <c r="FZ367" s="158"/>
      <c r="GA367" s="158"/>
      <c r="GB367" s="158"/>
      <c r="GC367" s="158"/>
      <c r="GD367" s="158"/>
      <c r="GE367" s="158"/>
      <c r="GF367" s="158"/>
      <c r="GG367" s="158"/>
      <c r="GH367" s="158"/>
      <c r="GI367" s="158"/>
      <c r="GJ367" s="158"/>
      <c r="GK367" s="158"/>
      <c r="GL367" s="158"/>
      <c r="GM367" s="158"/>
      <c r="GN367" s="158"/>
      <c r="GO367" s="158"/>
      <c r="GP367" s="158"/>
    </row>
    <row r="368" spans="1:198" s="159" customFormat="1" ht="13.5" customHeight="1">
      <c r="A368" s="138">
        <v>2240199</v>
      </c>
      <c r="B368" s="173" t="s">
        <v>320</v>
      </c>
      <c r="C368" s="174">
        <v>52.8</v>
      </c>
      <c r="D368" s="174">
        <v>52.8</v>
      </c>
      <c r="E368" s="174">
        <v>44.54</v>
      </c>
      <c r="F368" s="174">
        <f t="shared" si="13"/>
        <v>84.36</v>
      </c>
      <c r="G368" s="223">
        <v>45.48</v>
      </c>
      <c r="H368" s="174">
        <f t="shared" si="12"/>
        <v>97.93</v>
      </c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/>
      <c r="AP368" s="158"/>
      <c r="AQ368" s="158"/>
      <c r="AR368" s="158"/>
      <c r="AS368" s="158"/>
      <c r="AT368" s="158"/>
      <c r="AU368" s="158"/>
      <c r="AV368" s="158"/>
      <c r="AW368" s="158"/>
      <c r="AX368" s="158"/>
      <c r="AY368" s="158"/>
      <c r="AZ368" s="158"/>
      <c r="BA368" s="158"/>
      <c r="BB368" s="158"/>
      <c r="BC368" s="158"/>
      <c r="BD368" s="158"/>
      <c r="BE368" s="158"/>
      <c r="BF368" s="158"/>
      <c r="BG368" s="158"/>
      <c r="BH368" s="158"/>
      <c r="BI368" s="158"/>
      <c r="BJ368" s="158"/>
      <c r="BK368" s="158"/>
      <c r="BL368" s="158"/>
      <c r="BM368" s="158"/>
      <c r="BN368" s="158"/>
      <c r="BO368" s="158"/>
      <c r="BP368" s="158"/>
      <c r="BQ368" s="158"/>
      <c r="BR368" s="158"/>
      <c r="BS368" s="158"/>
      <c r="BT368" s="158"/>
      <c r="BU368" s="158"/>
      <c r="BV368" s="158"/>
      <c r="BW368" s="158"/>
      <c r="BX368" s="158"/>
      <c r="BY368" s="158"/>
      <c r="BZ368" s="158"/>
      <c r="CA368" s="158"/>
      <c r="CB368" s="158"/>
      <c r="CC368" s="158"/>
      <c r="CD368" s="158"/>
      <c r="CE368" s="158"/>
      <c r="CF368" s="158"/>
      <c r="CG368" s="158"/>
      <c r="CH368" s="158"/>
      <c r="CI368" s="158"/>
      <c r="CJ368" s="158"/>
      <c r="CK368" s="158"/>
      <c r="CL368" s="158"/>
      <c r="CM368" s="158"/>
      <c r="CN368" s="158"/>
      <c r="CO368" s="158"/>
      <c r="CP368" s="158"/>
      <c r="CQ368" s="158"/>
      <c r="CR368" s="158"/>
      <c r="CS368" s="158"/>
      <c r="CT368" s="158"/>
      <c r="CU368" s="158"/>
      <c r="CV368" s="158"/>
      <c r="CW368" s="158"/>
      <c r="CX368" s="158"/>
      <c r="CY368" s="158"/>
      <c r="CZ368" s="158"/>
      <c r="DA368" s="158"/>
      <c r="DB368" s="158"/>
      <c r="DC368" s="158"/>
      <c r="DD368" s="158"/>
      <c r="DE368" s="158"/>
      <c r="DF368" s="158"/>
      <c r="DG368" s="158"/>
      <c r="DH368" s="158"/>
      <c r="DI368" s="158"/>
      <c r="DJ368" s="158"/>
      <c r="DK368" s="158"/>
      <c r="DL368" s="158"/>
      <c r="DM368" s="158"/>
      <c r="DN368" s="158"/>
      <c r="DO368" s="158"/>
      <c r="DP368" s="158"/>
      <c r="DQ368" s="158"/>
      <c r="DR368" s="158"/>
      <c r="DS368" s="158"/>
      <c r="DT368" s="158"/>
      <c r="DU368" s="158"/>
      <c r="DV368" s="158"/>
      <c r="DW368" s="158"/>
      <c r="DX368" s="158"/>
      <c r="DY368" s="158"/>
      <c r="DZ368" s="158"/>
      <c r="EA368" s="158"/>
      <c r="EB368" s="158"/>
      <c r="EC368" s="158"/>
      <c r="ED368" s="158"/>
      <c r="EE368" s="158"/>
      <c r="EF368" s="158"/>
      <c r="EG368" s="158"/>
      <c r="EH368" s="158"/>
      <c r="EI368" s="158"/>
      <c r="EJ368" s="158"/>
      <c r="EK368" s="158"/>
      <c r="EL368" s="158"/>
      <c r="EM368" s="158"/>
      <c r="EN368" s="158"/>
      <c r="EO368" s="158"/>
      <c r="EP368" s="158"/>
      <c r="EQ368" s="158"/>
      <c r="ER368" s="158"/>
      <c r="ES368" s="158"/>
      <c r="ET368" s="158"/>
      <c r="EU368" s="158"/>
      <c r="EV368" s="158"/>
      <c r="EW368" s="158"/>
      <c r="EX368" s="158"/>
      <c r="EY368" s="158"/>
      <c r="EZ368" s="158"/>
      <c r="FA368" s="158"/>
      <c r="FB368" s="158"/>
      <c r="FC368" s="158"/>
      <c r="FD368" s="158"/>
      <c r="FE368" s="158"/>
      <c r="FF368" s="158"/>
      <c r="FG368" s="158"/>
      <c r="FH368" s="158"/>
      <c r="FI368" s="158"/>
      <c r="FJ368" s="158"/>
      <c r="FK368" s="158"/>
      <c r="FL368" s="158"/>
      <c r="FM368" s="158"/>
      <c r="FN368" s="158"/>
      <c r="FO368" s="158"/>
      <c r="FP368" s="158"/>
      <c r="FQ368" s="158"/>
      <c r="FR368" s="158"/>
      <c r="FS368" s="158"/>
      <c r="FT368" s="158"/>
      <c r="FU368" s="158"/>
      <c r="FV368" s="158"/>
      <c r="FW368" s="158"/>
      <c r="FX368" s="158"/>
      <c r="FY368" s="158"/>
      <c r="FZ368" s="158"/>
      <c r="GA368" s="158"/>
      <c r="GB368" s="158"/>
      <c r="GC368" s="158"/>
      <c r="GD368" s="158"/>
      <c r="GE368" s="158"/>
      <c r="GF368" s="158"/>
      <c r="GG368" s="158"/>
      <c r="GH368" s="158"/>
      <c r="GI368" s="158"/>
      <c r="GJ368" s="158"/>
      <c r="GK368" s="158"/>
      <c r="GL368" s="158"/>
      <c r="GM368" s="158"/>
      <c r="GN368" s="158"/>
      <c r="GO368" s="158"/>
      <c r="GP368" s="158"/>
    </row>
    <row r="369" spans="1:8" ht="13.5" customHeight="1">
      <c r="A369" s="138">
        <v>22402</v>
      </c>
      <c r="B369" s="173" t="s">
        <v>321</v>
      </c>
      <c r="C369" s="174">
        <v>1931.8</v>
      </c>
      <c r="D369" s="174">
        <v>1931.8</v>
      </c>
      <c r="E369" s="174">
        <v>2993.8</v>
      </c>
      <c r="F369" s="174">
        <f t="shared" si="13"/>
        <v>154.97</v>
      </c>
      <c r="G369" s="223">
        <v>1645.25</v>
      </c>
      <c r="H369" s="174">
        <f t="shared" si="12"/>
        <v>181.97</v>
      </c>
    </row>
    <row r="370" spans="1:8" ht="13.5" customHeight="1">
      <c r="A370" s="138">
        <v>2240299</v>
      </c>
      <c r="B370" s="173" t="s">
        <v>322</v>
      </c>
      <c r="C370" s="174">
        <v>1931.8</v>
      </c>
      <c r="D370" s="174">
        <v>1931.8</v>
      </c>
      <c r="E370" s="174">
        <v>2993.8</v>
      </c>
      <c r="F370" s="174">
        <f t="shared" si="13"/>
        <v>154.97</v>
      </c>
      <c r="G370" s="223">
        <v>1645.25</v>
      </c>
      <c r="H370" s="174">
        <f t="shared" si="12"/>
        <v>181.97</v>
      </c>
    </row>
    <row r="371" spans="1:8" ht="13.5" customHeight="1">
      <c r="A371" s="138">
        <v>22406</v>
      </c>
      <c r="B371" s="173" t="s">
        <v>323</v>
      </c>
      <c r="C371" s="174">
        <v>223.6</v>
      </c>
      <c r="D371" s="174">
        <v>71.84</v>
      </c>
      <c r="E371" s="174">
        <v>85.8</v>
      </c>
      <c r="F371" s="174">
        <f t="shared" si="13"/>
        <v>119.43</v>
      </c>
      <c r="G371" s="223">
        <v>66.98</v>
      </c>
      <c r="H371" s="174">
        <f t="shared" si="12"/>
        <v>128.1</v>
      </c>
    </row>
    <row r="372" spans="1:8" ht="13.5" customHeight="1">
      <c r="A372" s="138">
        <v>2240601</v>
      </c>
      <c r="B372" s="173" t="s">
        <v>324</v>
      </c>
      <c r="C372" s="174">
        <v>223.6</v>
      </c>
      <c r="D372" s="174">
        <v>71.84</v>
      </c>
      <c r="E372" s="174">
        <v>85.8</v>
      </c>
      <c r="F372" s="174">
        <f t="shared" si="13"/>
        <v>119.43</v>
      </c>
      <c r="G372" s="223">
        <v>66.98</v>
      </c>
      <c r="H372" s="174">
        <f t="shared" si="12"/>
        <v>128.1</v>
      </c>
    </row>
    <row r="373" spans="1:8" ht="13.5" customHeight="1">
      <c r="A373" s="171">
        <v>227</v>
      </c>
      <c r="B373" s="172" t="s">
        <v>325</v>
      </c>
      <c r="C373" s="169">
        <f>14310.39-42-200</f>
        <v>14068.39</v>
      </c>
      <c r="D373" s="169">
        <v>14068.39</v>
      </c>
      <c r="E373" s="169"/>
      <c r="F373" s="169">
        <f t="shared" si="13"/>
        <v>0</v>
      </c>
      <c r="G373" s="222">
        <v>0</v>
      </c>
      <c r="H373" s="169">
        <f t="shared" si="12"/>
      </c>
    </row>
    <row r="374" spans="1:8" ht="13.5" customHeight="1">
      <c r="A374" s="138">
        <v>22700</v>
      </c>
      <c r="B374" s="173" t="s">
        <v>326</v>
      </c>
      <c r="C374" s="174">
        <f>14310.39-42-200</f>
        <v>14068.39</v>
      </c>
      <c r="D374" s="174">
        <v>14068.39</v>
      </c>
      <c r="E374" s="174"/>
      <c r="F374" s="174">
        <f t="shared" si="13"/>
        <v>0</v>
      </c>
      <c r="G374" s="223">
        <v>0</v>
      </c>
      <c r="H374" s="174">
        <f t="shared" si="12"/>
      </c>
    </row>
    <row r="375" spans="1:8" ht="13.5" customHeight="1">
      <c r="A375" s="171">
        <v>229</v>
      </c>
      <c r="B375" s="172" t="s">
        <v>327</v>
      </c>
      <c r="C375" s="169"/>
      <c r="D375" s="169">
        <v>0</v>
      </c>
      <c r="E375" s="169"/>
      <c r="F375" s="169">
        <f t="shared" si="13"/>
      </c>
      <c r="G375" s="222">
        <v>192</v>
      </c>
      <c r="H375" s="169">
        <f t="shared" si="12"/>
        <v>0</v>
      </c>
    </row>
    <row r="376" spans="1:8" ht="13.5" customHeight="1">
      <c r="A376" s="138">
        <v>22999</v>
      </c>
      <c r="B376" s="173" t="s">
        <v>312</v>
      </c>
      <c r="C376" s="174"/>
      <c r="D376" s="174">
        <v>0</v>
      </c>
      <c r="E376" s="174"/>
      <c r="F376" s="174">
        <f t="shared" si="13"/>
      </c>
      <c r="G376" s="223">
        <v>192</v>
      </c>
      <c r="H376" s="174">
        <f t="shared" si="12"/>
        <v>0</v>
      </c>
    </row>
    <row r="377" spans="1:8" ht="13.5" customHeight="1">
      <c r="A377" s="138">
        <v>2299999</v>
      </c>
      <c r="B377" s="173" t="s">
        <v>328</v>
      </c>
      <c r="C377" s="174"/>
      <c r="D377" s="174">
        <v>0</v>
      </c>
      <c r="E377" s="174"/>
      <c r="F377" s="174">
        <f t="shared" si="13"/>
      </c>
      <c r="G377" s="223">
        <v>192</v>
      </c>
      <c r="H377" s="174">
        <f t="shared" si="12"/>
        <v>0</v>
      </c>
    </row>
    <row r="378" spans="1:8" ht="13.5" customHeight="1">
      <c r="A378" s="171">
        <v>232</v>
      </c>
      <c r="B378" s="172" t="s">
        <v>329</v>
      </c>
      <c r="C378" s="169">
        <v>6000</v>
      </c>
      <c r="D378" s="169">
        <v>6000</v>
      </c>
      <c r="E378" s="169">
        <v>7313</v>
      </c>
      <c r="F378" s="169">
        <f t="shared" si="13"/>
        <v>121.88</v>
      </c>
      <c r="G378" s="222">
        <v>4049</v>
      </c>
      <c r="H378" s="169">
        <f t="shared" si="12"/>
        <v>180.61</v>
      </c>
    </row>
    <row r="379" spans="1:8" ht="13.5" customHeight="1">
      <c r="A379" s="138">
        <v>23203</v>
      </c>
      <c r="B379" s="173" t="s">
        <v>330</v>
      </c>
      <c r="C379" s="174">
        <v>6000</v>
      </c>
      <c r="D379" s="174">
        <v>6000</v>
      </c>
      <c r="E379" s="174">
        <v>7313</v>
      </c>
      <c r="F379" s="174">
        <f t="shared" si="13"/>
        <v>121.88</v>
      </c>
      <c r="G379" s="223">
        <v>4049</v>
      </c>
      <c r="H379" s="174">
        <f t="shared" si="12"/>
        <v>180.61</v>
      </c>
    </row>
    <row r="380" spans="1:8" ht="13.5" customHeight="1">
      <c r="A380" s="138">
        <v>2320301</v>
      </c>
      <c r="B380" s="173" t="s">
        <v>331</v>
      </c>
      <c r="C380" s="174">
        <v>6000</v>
      </c>
      <c r="D380" s="174">
        <v>6000</v>
      </c>
      <c r="E380" s="174">
        <v>7313</v>
      </c>
      <c r="F380" s="174">
        <f t="shared" si="13"/>
        <v>121.88</v>
      </c>
      <c r="G380" s="223">
        <v>4049</v>
      </c>
      <c r="H380" s="174">
        <f t="shared" si="12"/>
        <v>180.61</v>
      </c>
    </row>
    <row r="381" spans="1:8" ht="13.5" customHeight="1">
      <c r="A381" s="171">
        <v>233</v>
      </c>
      <c r="B381" s="172" t="s">
        <v>332</v>
      </c>
      <c r="C381" s="169">
        <v>100</v>
      </c>
      <c r="D381" s="169">
        <v>100</v>
      </c>
      <c r="E381" s="169">
        <v>129.01</v>
      </c>
      <c r="F381" s="169">
        <f t="shared" si="13"/>
        <v>129.01</v>
      </c>
      <c r="G381" s="222">
        <v>116.9</v>
      </c>
      <c r="H381" s="169">
        <f t="shared" si="12"/>
        <v>110.36</v>
      </c>
    </row>
    <row r="382" spans="1:8" ht="13.5" customHeight="1">
      <c r="A382" s="138">
        <v>23303</v>
      </c>
      <c r="B382" s="173" t="s">
        <v>333</v>
      </c>
      <c r="C382" s="174">
        <v>100</v>
      </c>
      <c r="D382" s="174">
        <v>100</v>
      </c>
      <c r="E382" s="174">
        <v>129.01</v>
      </c>
      <c r="F382" s="174">
        <f t="shared" si="13"/>
        <v>129.01</v>
      </c>
      <c r="G382" s="223">
        <v>116.9</v>
      </c>
      <c r="H382" s="169">
        <f t="shared" si="12"/>
        <v>110.36</v>
      </c>
    </row>
    <row r="383" spans="1:8" ht="13.5" customHeight="1">
      <c r="A383" s="138"/>
      <c r="B383" s="125" t="s">
        <v>334</v>
      </c>
      <c r="C383" s="174"/>
      <c r="D383" s="169">
        <v>150000</v>
      </c>
      <c r="E383" s="169">
        <v>150000</v>
      </c>
      <c r="F383" s="169">
        <f t="shared" si="13"/>
        <v>100</v>
      </c>
      <c r="G383" s="222">
        <v>40000</v>
      </c>
      <c r="H383" s="169">
        <f t="shared" si="12"/>
        <v>375</v>
      </c>
    </row>
    <row r="384" spans="1:8" ht="13.5" customHeight="1">
      <c r="A384" s="171">
        <v>205</v>
      </c>
      <c r="B384" s="172" t="s">
        <v>100</v>
      </c>
      <c r="C384" s="174"/>
      <c r="D384" s="169">
        <v>150000</v>
      </c>
      <c r="E384" s="169">
        <v>150000</v>
      </c>
      <c r="F384" s="169">
        <f t="shared" si="13"/>
        <v>100</v>
      </c>
      <c r="G384" s="223"/>
      <c r="H384" s="169">
        <f t="shared" si="12"/>
      </c>
    </row>
    <row r="385" spans="1:8" ht="13.5" customHeight="1">
      <c r="A385" s="138">
        <v>20502</v>
      </c>
      <c r="B385" s="173" t="s">
        <v>102</v>
      </c>
      <c r="C385" s="174"/>
      <c r="D385" s="174">
        <v>150000</v>
      </c>
      <c r="E385" s="174">
        <v>150000</v>
      </c>
      <c r="F385" s="174">
        <f t="shared" si="13"/>
        <v>100</v>
      </c>
      <c r="G385" s="223"/>
      <c r="H385" s="169">
        <f t="shared" si="12"/>
      </c>
    </row>
    <row r="386" spans="1:8" s="105" customFormat="1" ht="13.5" customHeight="1">
      <c r="A386" s="138">
        <v>2050205</v>
      </c>
      <c r="B386" s="173" t="s">
        <v>335</v>
      </c>
      <c r="C386" s="174"/>
      <c r="D386" s="174">
        <v>150000</v>
      </c>
      <c r="E386" s="174">
        <v>150000</v>
      </c>
      <c r="F386" s="174">
        <f t="shared" si="13"/>
        <v>100</v>
      </c>
      <c r="G386" s="223"/>
      <c r="H386" s="169">
        <f t="shared" si="12"/>
      </c>
    </row>
    <row r="387" spans="1:8" s="105" customFormat="1" ht="13.5" customHeight="1">
      <c r="A387" s="138">
        <v>20599</v>
      </c>
      <c r="B387" s="173" t="s">
        <v>336</v>
      </c>
      <c r="C387" s="174"/>
      <c r="D387" s="174"/>
      <c r="E387" s="174"/>
      <c r="F387" s="174">
        <f t="shared" si="13"/>
      </c>
      <c r="G387" s="222">
        <v>5000</v>
      </c>
      <c r="H387" s="169">
        <f t="shared" si="12"/>
        <v>0</v>
      </c>
    </row>
    <row r="388" spans="1:8" ht="13.5" customHeight="1">
      <c r="A388" s="138">
        <v>2059999</v>
      </c>
      <c r="B388" s="173" t="s">
        <v>337</v>
      </c>
      <c r="C388" s="174"/>
      <c r="D388" s="174"/>
      <c r="E388" s="174"/>
      <c r="F388" s="174">
        <f t="shared" si="13"/>
      </c>
      <c r="G388" s="223">
        <v>5000</v>
      </c>
      <c r="H388" s="169">
        <f t="shared" si="12"/>
        <v>0</v>
      </c>
    </row>
    <row r="389" spans="1:8" ht="13.5" customHeight="1">
      <c r="A389" s="171">
        <v>212</v>
      </c>
      <c r="B389" s="178" t="s">
        <v>259</v>
      </c>
      <c r="C389" s="174"/>
      <c r="D389" s="174"/>
      <c r="E389" s="174"/>
      <c r="F389" s="174">
        <f t="shared" si="13"/>
      </c>
      <c r="G389" s="222">
        <v>35000</v>
      </c>
      <c r="H389" s="169">
        <f t="shared" si="12"/>
        <v>0</v>
      </c>
    </row>
    <row r="390" spans="1:8" ht="13.5" customHeight="1">
      <c r="A390" s="138">
        <v>21203</v>
      </c>
      <c r="B390" s="173" t="s">
        <v>267</v>
      </c>
      <c r="C390" s="174"/>
      <c r="D390" s="174"/>
      <c r="E390" s="174"/>
      <c r="F390" s="174">
        <f t="shared" si="13"/>
      </c>
      <c r="G390" s="223">
        <v>15000</v>
      </c>
      <c r="H390" s="169">
        <f aca="true" t="shared" si="14" ref="H390:H395">IF(G390=0,"",E390/G390*100)</f>
        <v>0</v>
      </c>
    </row>
    <row r="391" spans="1:8" ht="13.5" customHeight="1">
      <c r="A391" s="138">
        <v>2120399</v>
      </c>
      <c r="B391" s="173" t="s">
        <v>268</v>
      </c>
      <c r="C391" s="174"/>
      <c r="D391" s="174"/>
      <c r="E391" s="174"/>
      <c r="F391" s="174">
        <f t="shared" si="13"/>
      </c>
      <c r="G391" s="223">
        <v>15000</v>
      </c>
      <c r="H391" s="169">
        <f t="shared" si="14"/>
        <v>0</v>
      </c>
    </row>
    <row r="392" spans="1:8" ht="12" customHeight="1">
      <c r="A392" s="138">
        <v>21299</v>
      </c>
      <c r="B392" s="173" t="s">
        <v>273</v>
      </c>
      <c r="C392" s="174"/>
      <c r="D392" s="174"/>
      <c r="E392" s="174"/>
      <c r="F392" s="174">
        <f t="shared" si="13"/>
      </c>
      <c r="G392" s="223">
        <v>20000</v>
      </c>
      <c r="H392" s="169">
        <f t="shared" si="14"/>
        <v>0</v>
      </c>
    </row>
    <row r="393" spans="1:8" ht="13.5" customHeight="1">
      <c r="A393" s="138">
        <v>2129999</v>
      </c>
      <c r="B393" s="173" t="s">
        <v>274</v>
      </c>
      <c r="C393" s="174"/>
      <c r="D393" s="174"/>
      <c r="E393" s="174"/>
      <c r="F393" s="174">
        <f t="shared" si="13"/>
      </c>
      <c r="G393" s="223">
        <v>20000</v>
      </c>
      <c r="H393" s="169">
        <f t="shared" si="14"/>
        <v>0</v>
      </c>
    </row>
    <row r="394" spans="1:8" ht="13.5" customHeight="1">
      <c r="A394" s="138"/>
      <c r="B394" s="173"/>
      <c r="C394" s="174"/>
      <c r="D394" s="174"/>
      <c r="E394" s="174"/>
      <c r="F394" s="174">
        <f>IF(D394=0,"",E394/D394*100)</f>
      </c>
      <c r="G394" s="223"/>
      <c r="H394" s="174">
        <f t="shared" si="14"/>
      </c>
    </row>
    <row r="395" spans="1:198" s="159" customFormat="1" ht="13.5" customHeight="1">
      <c r="A395" s="180" t="s">
        <v>338</v>
      </c>
      <c r="B395" s="181"/>
      <c r="C395" s="169">
        <f>100000+1952.64+60000</f>
        <v>161952.64</v>
      </c>
      <c r="D395" s="169">
        <v>161952.64</v>
      </c>
      <c r="E395" s="169">
        <f>'[2]一般万元'!$D$4</f>
        <v>221394.99</v>
      </c>
      <c r="F395" s="169">
        <f>IF(D395=0,"",E395/D395*100)</f>
        <v>136.7</v>
      </c>
      <c r="G395" s="222">
        <v>221244.41</v>
      </c>
      <c r="H395" s="169">
        <f t="shared" si="14"/>
        <v>100.07</v>
      </c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  <c r="AP395" s="158"/>
      <c r="AQ395" s="158"/>
      <c r="AR395" s="158"/>
      <c r="AS395" s="158"/>
      <c r="AT395" s="158"/>
      <c r="AU395" s="158"/>
      <c r="AV395" s="158"/>
      <c r="AW395" s="158"/>
      <c r="AX395" s="158"/>
      <c r="AY395" s="158"/>
      <c r="AZ395" s="158"/>
      <c r="BA395" s="158"/>
      <c r="BB395" s="158"/>
      <c r="BC395" s="158"/>
      <c r="BD395" s="158"/>
      <c r="BE395" s="158"/>
      <c r="BF395" s="158"/>
      <c r="BG395" s="158"/>
      <c r="BH395" s="158"/>
      <c r="BI395" s="158"/>
      <c r="BJ395" s="158"/>
      <c r="BK395" s="158"/>
      <c r="BL395" s="158"/>
      <c r="BM395" s="158"/>
      <c r="BN395" s="158"/>
      <c r="BO395" s="158"/>
      <c r="BP395" s="158"/>
      <c r="BQ395" s="158"/>
      <c r="BR395" s="158"/>
      <c r="BS395" s="158"/>
      <c r="BT395" s="158"/>
      <c r="BU395" s="158"/>
      <c r="BV395" s="158"/>
      <c r="BW395" s="158"/>
      <c r="BX395" s="158"/>
      <c r="BY395" s="158"/>
      <c r="BZ395" s="158"/>
      <c r="CA395" s="158"/>
      <c r="CB395" s="158"/>
      <c r="CC395" s="158"/>
      <c r="CD395" s="158"/>
      <c r="CE395" s="158"/>
      <c r="CF395" s="158"/>
      <c r="CG395" s="158"/>
      <c r="CH395" s="158"/>
      <c r="CI395" s="158"/>
      <c r="CJ395" s="158"/>
      <c r="CK395" s="158"/>
      <c r="CL395" s="158"/>
      <c r="CM395" s="158"/>
      <c r="CN395" s="158"/>
      <c r="CO395" s="158"/>
      <c r="CP395" s="158"/>
      <c r="CQ395" s="158"/>
      <c r="CR395" s="158"/>
      <c r="CS395" s="158"/>
      <c r="CT395" s="158"/>
      <c r="CU395" s="158"/>
      <c r="CV395" s="158"/>
      <c r="CW395" s="158"/>
      <c r="CX395" s="158"/>
      <c r="CY395" s="158"/>
      <c r="CZ395" s="158"/>
      <c r="DA395" s="158"/>
      <c r="DB395" s="158"/>
      <c r="DC395" s="158"/>
      <c r="DD395" s="158"/>
      <c r="DE395" s="158"/>
      <c r="DF395" s="158"/>
      <c r="DG395" s="158"/>
      <c r="DH395" s="158"/>
      <c r="DI395" s="158"/>
      <c r="DJ395" s="158"/>
      <c r="DK395" s="158"/>
      <c r="DL395" s="158"/>
      <c r="DM395" s="158"/>
      <c r="DN395" s="158"/>
      <c r="DO395" s="158"/>
      <c r="DP395" s="158"/>
      <c r="DQ395" s="158"/>
      <c r="DR395" s="158"/>
      <c r="DS395" s="158"/>
      <c r="DT395" s="158"/>
      <c r="DU395" s="158"/>
      <c r="DV395" s="158"/>
      <c r="DW395" s="158"/>
      <c r="DX395" s="158"/>
      <c r="DY395" s="158"/>
      <c r="DZ395" s="158"/>
      <c r="EA395" s="158"/>
      <c r="EB395" s="158"/>
      <c r="EC395" s="158"/>
      <c r="ED395" s="158"/>
      <c r="EE395" s="158"/>
      <c r="EF395" s="158"/>
      <c r="EG395" s="158"/>
      <c r="EH395" s="158"/>
      <c r="EI395" s="158"/>
      <c r="EJ395" s="158"/>
      <c r="EK395" s="158"/>
      <c r="EL395" s="158"/>
      <c r="EM395" s="158"/>
      <c r="EN395" s="158"/>
      <c r="EO395" s="158"/>
      <c r="EP395" s="158"/>
      <c r="EQ395" s="158"/>
      <c r="ER395" s="158"/>
      <c r="ES395" s="158"/>
      <c r="ET395" s="158"/>
      <c r="EU395" s="158"/>
      <c r="EV395" s="158"/>
      <c r="EW395" s="158"/>
      <c r="EX395" s="158"/>
      <c r="EY395" s="158"/>
      <c r="EZ395" s="158"/>
      <c r="FA395" s="158"/>
      <c r="FB395" s="158"/>
      <c r="FC395" s="158"/>
      <c r="FD395" s="158"/>
      <c r="FE395" s="158"/>
      <c r="FF395" s="158"/>
      <c r="FG395" s="158"/>
      <c r="FH395" s="158"/>
      <c r="FI395" s="158"/>
      <c r="FJ395" s="158"/>
      <c r="FK395" s="158"/>
      <c r="FL395" s="158"/>
      <c r="FM395" s="158"/>
      <c r="FN395" s="158"/>
      <c r="FO395" s="158"/>
      <c r="FP395" s="158"/>
      <c r="FQ395" s="158"/>
      <c r="FR395" s="158"/>
      <c r="FS395" s="158"/>
      <c r="FT395" s="158"/>
      <c r="FU395" s="158"/>
      <c r="FV395" s="158"/>
      <c r="FW395" s="158"/>
      <c r="FX395" s="158"/>
      <c r="FY395" s="158"/>
      <c r="FZ395" s="158"/>
      <c r="GA395" s="158"/>
      <c r="GB395" s="158"/>
      <c r="GC395" s="158"/>
      <c r="GD395" s="158"/>
      <c r="GE395" s="158"/>
      <c r="GF395" s="158"/>
      <c r="GG395" s="158"/>
      <c r="GH395" s="158"/>
      <c r="GI395" s="158"/>
      <c r="GJ395" s="158"/>
      <c r="GK395" s="158"/>
      <c r="GL395" s="158"/>
      <c r="GM395" s="158"/>
      <c r="GN395" s="158"/>
      <c r="GO395" s="158"/>
      <c r="GP395" s="158"/>
    </row>
    <row r="396" spans="1:8" ht="45.75" customHeight="1">
      <c r="A396" s="139" t="s">
        <v>339</v>
      </c>
      <c r="B396" s="140"/>
      <c r="C396" s="140"/>
      <c r="D396" s="140"/>
      <c r="E396" s="140"/>
      <c r="F396" s="140"/>
      <c r="G396" s="140"/>
      <c r="H396" s="140"/>
    </row>
    <row r="397" ht="13.5" customHeight="1"/>
    <row r="398" spans="1:198" s="159" customFormat="1" ht="13.5" customHeight="1">
      <c r="A398" s="161"/>
      <c r="B398" s="108"/>
      <c r="C398" s="184"/>
      <c r="D398" s="184"/>
      <c r="E398" s="184"/>
      <c r="F398" s="184"/>
      <c r="G398" s="184"/>
      <c r="H398" s="185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/>
      <c r="AP398" s="158"/>
      <c r="AQ398" s="158"/>
      <c r="AR398" s="158"/>
      <c r="AS398" s="158"/>
      <c r="AT398" s="158"/>
      <c r="AU398" s="158"/>
      <c r="AV398" s="158"/>
      <c r="AW398" s="158"/>
      <c r="AX398" s="158"/>
      <c r="AY398" s="158"/>
      <c r="AZ398" s="158"/>
      <c r="BA398" s="158"/>
      <c r="BB398" s="158"/>
      <c r="BC398" s="158"/>
      <c r="BD398" s="158"/>
      <c r="BE398" s="158"/>
      <c r="BF398" s="158"/>
      <c r="BG398" s="158"/>
      <c r="BH398" s="158"/>
      <c r="BI398" s="158"/>
      <c r="BJ398" s="158"/>
      <c r="BK398" s="158"/>
      <c r="BL398" s="158"/>
      <c r="BM398" s="158"/>
      <c r="BN398" s="158"/>
      <c r="BO398" s="158"/>
      <c r="BP398" s="158"/>
      <c r="BQ398" s="158"/>
      <c r="BR398" s="158"/>
      <c r="BS398" s="158"/>
      <c r="BT398" s="158"/>
      <c r="BU398" s="158"/>
      <c r="BV398" s="158"/>
      <c r="BW398" s="158"/>
      <c r="BX398" s="158"/>
      <c r="BY398" s="158"/>
      <c r="BZ398" s="158"/>
      <c r="CA398" s="158"/>
      <c r="CB398" s="158"/>
      <c r="CC398" s="158"/>
      <c r="CD398" s="158"/>
      <c r="CE398" s="158"/>
      <c r="CF398" s="158"/>
      <c r="CG398" s="158"/>
      <c r="CH398" s="158"/>
      <c r="CI398" s="158"/>
      <c r="CJ398" s="158"/>
      <c r="CK398" s="158"/>
      <c r="CL398" s="158"/>
      <c r="CM398" s="158"/>
      <c r="CN398" s="158"/>
      <c r="CO398" s="158"/>
      <c r="CP398" s="158"/>
      <c r="CQ398" s="158"/>
      <c r="CR398" s="158"/>
      <c r="CS398" s="158"/>
      <c r="CT398" s="158"/>
      <c r="CU398" s="158"/>
      <c r="CV398" s="158"/>
      <c r="CW398" s="158"/>
      <c r="CX398" s="158"/>
      <c r="CY398" s="158"/>
      <c r="CZ398" s="158"/>
      <c r="DA398" s="158"/>
      <c r="DB398" s="158"/>
      <c r="DC398" s="158"/>
      <c r="DD398" s="158"/>
      <c r="DE398" s="158"/>
      <c r="DF398" s="158"/>
      <c r="DG398" s="158"/>
      <c r="DH398" s="158"/>
      <c r="DI398" s="158"/>
      <c r="DJ398" s="158"/>
      <c r="DK398" s="158"/>
      <c r="DL398" s="158"/>
      <c r="DM398" s="158"/>
      <c r="DN398" s="158"/>
      <c r="DO398" s="158"/>
      <c r="DP398" s="158"/>
      <c r="DQ398" s="158"/>
      <c r="DR398" s="158"/>
      <c r="DS398" s="158"/>
      <c r="DT398" s="158"/>
      <c r="DU398" s="158"/>
      <c r="DV398" s="158"/>
      <c r="DW398" s="158"/>
      <c r="DX398" s="158"/>
      <c r="DY398" s="158"/>
      <c r="DZ398" s="158"/>
      <c r="EA398" s="158"/>
      <c r="EB398" s="158"/>
      <c r="EC398" s="158"/>
      <c r="ED398" s="158"/>
      <c r="EE398" s="158"/>
      <c r="EF398" s="158"/>
      <c r="EG398" s="158"/>
      <c r="EH398" s="158"/>
      <c r="EI398" s="158"/>
      <c r="EJ398" s="158"/>
      <c r="EK398" s="158"/>
      <c r="EL398" s="158"/>
      <c r="EM398" s="158"/>
      <c r="EN398" s="158"/>
      <c r="EO398" s="158"/>
      <c r="EP398" s="158"/>
      <c r="EQ398" s="158"/>
      <c r="ER398" s="158"/>
      <c r="ES398" s="158"/>
      <c r="ET398" s="158"/>
      <c r="EU398" s="158"/>
      <c r="EV398" s="158"/>
      <c r="EW398" s="158"/>
      <c r="EX398" s="158"/>
      <c r="EY398" s="158"/>
      <c r="EZ398" s="158"/>
      <c r="FA398" s="158"/>
      <c r="FB398" s="158"/>
      <c r="FC398" s="158"/>
      <c r="FD398" s="158"/>
      <c r="FE398" s="158"/>
      <c r="FF398" s="158"/>
      <c r="FG398" s="158"/>
      <c r="FH398" s="158"/>
      <c r="FI398" s="158"/>
      <c r="FJ398" s="158"/>
      <c r="FK398" s="158"/>
      <c r="FL398" s="158"/>
      <c r="FM398" s="158"/>
      <c r="FN398" s="158"/>
      <c r="FO398" s="158"/>
      <c r="FP398" s="158"/>
      <c r="FQ398" s="158"/>
      <c r="FR398" s="158"/>
      <c r="FS398" s="158"/>
      <c r="FT398" s="158"/>
      <c r="FU398" s="158"/>
      <c r="FV398" s="158"/>
      <c r="FW398" s="158"/>
      <c r="FX398" s="158"/>
      <c r="FY398" s="158"/>
      <c r="FZ398" s="158"/>
      <c r="GA398" s="158"/>
      <c r="GB398" s="158"/>
      <c r="GC398" s="158"/>
      <c r="GD398" s="158"/>
      <c r="GE398" s="158"/>
      <c r="GF398" s="158"/>
      <c r="GG398" s="158"/>
      <c r="GH398" s="158"/>
      <c r="GI398" s="158"/>
      <c r="GJ398" s="158"/>
      <c r="GK398" s="158"/>
      <c r="GL398" s="158"/>
      <c r="GM398" s="158"/>
      <c r="GN398" s="158"/>
      <c r="GO398" s="158"/>
      <c r="GP398" s="158"/>
    </row>
    <row r="399" ht="13.5" customHeight="1"/>
    <row r="400" ht="13.5" customHeight="1"/>
    <row r="401" spans="1:198" s="159" customFormat="1" ht="13.5" customHeight="1">
      <c r="A401" s="161"/>
      <c r="B401" s="108"/>
      <c r="C401" s="184"/>
      <c r="D401" s="184"/>
      <c r="E401" s="184"/>
      <c r="F401" s="184"/>
      <c r="G401" s="184"/>
      <c r="H401" s="185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/>
      <c r="AP401" s="158"/>
      <c r="AQ401" s="158"/>
      <c r="AR401" s="158"/>
      <c r="AS401" s="158"/>
      <c r="AT401" s="158"/>
      <c r="AU401" s="158"/>
      <c r="AV401" s="158"/>
      <c r="AW401" s="158"/>
      <c r="AX401" s="158"/>
      <c r="AY401" s="158"/>
      <c r="AZ401" s="158"/>
      <c r="BA401" s="158"/>
      <c r="BB401" s="158"/>
      <c r="BC401" s="158"/>
      <c r="BD401" s="158"/>
      <c r="BE401" s="158"/>
      <c r="BF401" s="158"/>
      <c r="BG401" s="158"/>
      <c r="BH401" s="158"/>
      <c r="BI401" s="158"/>
      <c r="BJ401" s="158"/>
      <c r="BK401" s="158"/>
      <c r="BL401" s="158"/>
      <c r="BM401" s="158"/>
      <c r="BN401" s="158"/>
      <c r="BO401" s="158"/>
      <c r="BP401" s="158"/>
      <c r="BQ401" s="158"/>
      <c r="BR401" s="158"/>
      <c r="BS401" s="158"/>
      <c r="BT401" s="158"/>
      <c r="BU401" s="158"/>
      <c r="BV401" s="158"/>
      <c r="BW401" s="158"/>
      <c r="BX401" s="158"/>
      <c r="BY401" s="158"/>
      <c r="BZ401" s="158"/>
      <c r="CA401" s="158"/>
      <c r="CB401" s="158"/>
      <c r="CC401" s="158"/>
      <c r="CD401" s="158"/>
      <c r="CE401" s="158"/>
      <c r="CF401" s="158"/>
      <c r="CG401" s="158"/>
      <c r="CH401" s="158"/>
      <c r="CI401" s="158"/>
      <c r="CJ401" s="158"/>
      <c r="CK401" s="158"/>
      <c r="CL401" s="158"/>
      <c r="CM401" s="158"/>
      <c r="CN401" s="158"/>
      <c r="CO401" s="158"/>
      <c r="CP401" s="158"/>
      <c r="CQ401" s="158"/>
      <c r="CR401" s="158"/>
      <c r="CS401" s="158"/>
      <c r="CT401" s="158"/>
      <c r="CU401" s="158"/>
      <c r="CV401" s="158"/>
      <c r="CW401" s="158"/>
      <c r="CX401" s="158"/>
      <c r="CY401" s="158"/>
      <c r="CZ401" s="158"/>
      <c r="DA401" s="158"/>
      <c r="DB401" s="158"/>
      <c r="DC401" s="158"/>
      <c r="DD401" s="158"/>
      <c r="DE401" s="158"/>
      <c r="DF401" s="158"/>
      <c r="DG401" s="158"/>
      <c r="DH401" s="158"/>
      <c r="DI401" s="158"/>
      <c r="DJ401" s="158"/>
      <c r="DK401" s="158"/>
      <c r="DL401" s="158"/>
      <c r="DM401" s="158"/>
      <c r="DN401" s="158"/>
      <c r="DO401" s="158"/>
      <c r="DP401" s="158"/>
      <c r="DQ401" s="158"/>
      <c r="DR401" s="158"/>
      <c r="DS401" s="158"/>
      <c r="DT401" s="158"/>
      <c r="DU401" s="158"/>
      <c r="DV401" s="158"/>
      <c r="DW401" s="158"/>
      <c r="DX401" s="158"/>
      <c r="DY401" s="158"/>
      <c r="DZ401" s="158"/>
      <c r="EA401" s="158"/>
      <c r="EB401" s="158"/>
      <c r="EC401" s="158"/>
      <c r="ED401" s="158"/>
      <c r="EE401" s="158"/>
      <c r="EF401" s="158"/>
      <c r="EG401" s="158"/>
      <c r="EH401" s="158"/>
      <c r="EI401" s="158"/>
      <c r="EJ401" s="158"/>
      <c r="EK401" s="158"/>
      <c r="EL401" s="158"/>
      <c r="EM401" s="158"/>
      <c r="EN401" s="158"/>
      <c r="EO401" s="158"/>
      <c r="EP401" s="158"/>
      <c r="EQ401" s="158"/>
      <c r="ER401" s="158"/>
      <c r="ES401" s="158"/>
      <c r="ET401" s="158"/>
      <c r="EU401" s="158"/>
      <c r="EV401" s="158"/>
      <c r="EW401" s="158"/>
      <c r="EX401" s="158"/>
      <c r="EY401" s="158"/>
      <c r="EZ401" s="158"/>
      <c r="FA401" s="158"/>
      <c r="FB401" s="158"/>
      <c r="FC401" s="158"/>
      <c r="FD401" s="158"/>
      <c r="FE401" s="158"/>
      <c r="FF401" s="158"/>
      <c r="FG401" s="158"/>
      <c r="FH401" s="158"/>
      <c r="FI401" s="158"/>
      <c r="FJ401" s="158"/>
      <c r="FK401" s="158"/>
      <c r="FL401" s="158"/>
      <c r="FM401" s="158"/>
      <c r="FN401" s="158"/>
      <c r="FO401" s="158"/>
      <c r="FP401" s="158"/>
      <c r="FQ401" s="158"/>
      <c r="FR401" s="158"/>
      <c r="FS401" s="158"/>
      <c r="FT401" s="158"/>
      <c r="FU401" s="158"/>
      <c r="FV401" s="158"/>
      <c r="FW401" s="158"/>
      <c r="FX401" s="158"/>
      <c r="FY401" s="158"/>
      <c r="FZ401" s="158"/>
      <c r="GA401" s="158"/>
      <c r="GB401" s="158"/>
      <c r="GC401" s="158"/>
      <c r="GD401" s="158"/>
      <c r="GE401" s="158"/>
      <c r="GF401" s="158"/>
      <c r="GG401" s="158"/>
      <c r="GH401" s="158"/>
      <c r="GI401" s="158"/>
      <c r="GJ401" s="158"/>
      <c r="GK401" s="158"/>
      <c r="GL401" s="158"/>
      <c r="GM401" s="158"/>
      <c r="GN401" s="158"/>
      <c r="GO401" s="158"/>
      <c r="GP401" s="158"/>
    </row>
    <row r="402" ht="13.5" customHeight="1"/>
    <row r="403" ht="12" customHeight="1"/>
    <row r="404" ht="58.5" customHeight="1"/>
  </sheetData>
  <sheetProtection/>
  <mergeCells count="7">
    <mergeCell ref="A3:B3"/>
    <mergeCell ref="C4:H4"/>
    <mergeCell ref="A395:B395"/>
    <mergeCell ref="A396:H396"/>
    <mergeCell ref="A4:A5"/>
    <mergeCell ref="B4:B5"/>
    <mergeCell ref="A1:H2"/>
  </mergeCells>
  <printOptions horizontalCentered="1"/>
  <pageMargins left="0.5902777777777778" right="0.5902777777777778" top="0.6611111111111111" bottom="0.6298611111111111" header="0.5118055555555555" footer="0.5118055555555555"/>
  <pageSetup fitToHeight="0" fitToWidth="1" horizontalDpi="600" verticalDpi="600" orientation="portrait" paperSize="9" scale="74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4"/>
  <sheetViews>
    <sheetView showZeros="0" zoomScaleSheetLayoutView="100" workbookViewId="0" topLeftCell="A1">
      <selection activeCell="H30" sqref="H30"/>
    </sheetView>
  </sheetViews>
  <sheetFormatPr defaultColWidth="9.00390625" defaultRowHeight="13.5"/>
  <cols>
    <col min="1" max="1" width="16.375" style="1" customWidth="1"/>
    <col min="2" max="2" width="35.625" style="1" customWidth="1"/>
    <col min="3" max="3" width="26.125" style="1" customWidth="1"/>
    <col min="4" max="4" width="10.375" style="1" bestFit="1" customWidth="1"/>
    <col min="5" max="16384" width="9.00390625" style="1" customWidth="1"/>
  </cols>
  <sheetData>
    <row r="1" spans="1:3" ht="36.75" customHeight="1">
      <c r="A1" s="143" t="s">
        <v>851</v>
      </c>
      <c r="B1" s="143"/>
      <c r="C1" s="143"/>
    </row>
    <row r="2" spans="1:3" ht="24.75" customHeight="1">
      <c r="A2" s="144"/>
      <c r="B2" s="144"/>
      <c r="C2" s="145" t="s">
        <v>1</v>
      </c>
    </row>
    <row r="3" spans="1:3" ht="23.25" customHeight="1">
      <c r="A3" s="71" t="s">
        <v>426</v>
      </c>
      <c r="B3" s="71"/>
      <c r="C3" s="146" t="s">
        <v>589</v>
      </c>
    </row>
    <row r="4" spans="1:3" ht="23.25" customHeight="1">
      <c r="A4" s="71" t="s">
        <v>28</v>
      </c>
      <c r="B4" s="71" t="s">
        <v>29</v>
      </c>
      <c r="C4" s="147"/>
    </row>
    <row r="5" spans="1:3" ht="23.25" customHeight="1">
      <c r="A5" s="148" t="s">
        <v>427</v>
      </c>
      <c r="B5" s="149"/>
      <c r="C5" s="77">
        <v>401994.52</v>
      </c>
    </row>
    <row r="6" spans="1:3" s="142" customFormat="1" ht="23.25" customHeight="1">
      <c r="A6" s="150">
        <v>501</v>
      </c>
      <c r="B6" s="151" t="s">
        <v>428</v>
      </c>
      <c r="C6" s="77">
        <v>89285.3</v>
      </c>
    </row>
    <row r="7" spans="1:3" ht="23.25" customHeight="1">
      <c r="A7" s="152">
        <v>50101</v>
      </c>
      <c r="B7" s="153" t="s">
        <v>429</v>
      </c>
      <c r="C7" s="73">
        <v>69102.39</v>
      </c>
    </row>
    <row r="8" spans="1:3" ht="23.25" customHeight="1">
      <c r="A8" s="152">
        <v>50102</v>
      </c>
      <c r="B8" s="154" t="s">
        <v>430</v>
      </c>
      <c r="C8" s="73">
        <v>9113.2</v>
      </c>
    </row>
    <row r="9" spans="1:3" ht="23.25" customHeight="1">
      <c r="A9" s="152">
        <v>50103</v>
      </c>
      <c r="B9" s="155" t="s">
        <v>431</v>
      </c>
      <c r="C9" s="73">
        <v>6897.84</v>
      </c>
    </row>
    <row r="10" spans="1:3" ht="23.25" customHeight="1">
      <c r="A10" s="152">
        <v>50199</v>
      </c>
      <c r="B10" s="153" t="s">
        <v>432</v>
      </c>
      <c r="C10" s="73">
        <v>4171.86</v>
      </c>
    </row>
    <row r="11" spans="1:3" s="142" customFormat="1" ht="23.25" customHeight="1">
      <c r="A11" s="150">
        <v>502</v>
      </c>
      <c r="B11" s="151" t="s">
        <v>433</v>
      </c>
      <c r="C11" s="77">
        <v>32940.88</v>
      </c>
    </row>
    <row r="12" spans="1:3" ht="23.25" customHeight="1">
      <c r="A12" s="152">
        <v>50201</v>
      </c>
      <c r="B12" s="154" t="s">
        <v>434</v>
      </c>
      <c r="C12" s="73">
        <v>9634.47</v>
      </c>
    </row>
    <row r="13" spans="1:3" ht="23.25" customHeight="1">
      <c r="A13" s="152">
        <v>50202</v>
      </c>
      <c r="B13" s="153" t="s">
        <v>435</v>
      </c>
      <c r="C13" s="73">
        <v>35.37</v>
      </c>
    </row>
    <row r="14" spans="1:3" ht="23.25" customHeight="1">
      <c r="A14" s="152">
        <v>50203</v>
      </c>
      <c r="B14" s="153" t="s">
        <v>436</v>
      </c>
      <c r="C14" s="73">
        <v>862.84</v>
      </c>
    </row>
    <row r="15" spans="1:3" ht="23.25" customHeight="1">
      <c r="A15" s="152">
        <v>50204</v>
      </c>
      <c r="B15" s="153" t="s">
        <v>437</v>
      </c>
      <c r="C15" s="73">
        <v>55.52</v>
      </c>
    </row>
    <row r="16" spans="1:3" ht="23.25" customHeight="1">
      <c r="A16" s="152">
        <v>50205</v>
      </c>
      <c r="B16" s="153" t="s">
        <v>438</v>
      </c>
      <c r="C16" s="73">
        <v>18934.17</v>
      </c>
    </row>
    <row r="17" spans="1:3" ht="23.25" customHeight="1">
      <c r="A17" s="152">
        <v>50206</v>
      </c>
      <c r="B17" s="153" t="s">
        <v>439</v>
      </c>
      <c r="C17" s="73">
        <v>197.98</v>
      </c>
    </row>
    <row r="18" spans="1:3" ht="23.25" customHeight="1">
      <c r="A18" s="152">
        <v>50207</v>
      </c>
      <c r="B18" s="153" t="s">
        <v>440</v>
      </c>
      <c r="C18" s="73">
        <v>290.83</v>
      </c>
    </row>
    <row r="19" spans="1:3" ht="23.25" customHeight="1">
      <c r="A19" s="152">
        <v>50208</v>
      </c>
      <c r="B19" s="153" t="s">
        <v>441</v>
      </c>
      <c r="C19" s="73">
        <v>1009.8</v>
      </c>
    </row>
    <row r="20" spans="1:3" ht="23.25" customHeight="1">
      <c r="A20" s="152">
        <v>50209</v>
      </c>
      <c r="B20" s="153" t="s">
        <v>442</v>
      </c>
      <c r="C20" s="73">
        <v>131.3</v>
      </c>
    </row>
    <row r="21" spans="1:3" ht="23.25" customHeight="1">
      <c r="A21" s="152">
        <v>50299</v>
      </c>
      <c r="B21" s="153" t="s">
        <v>443</v>
      </c>
      <c r="C21" s="73">
        <v>1788.61</v>
      </c>
    </row>
    <row r="22" spans="1:3" ht="23.25" customHeight="1">
      <c r="A22" s="150">
        <v>503</v>
      </c>
      <c r="B22" s="151" t="s">
        <v>444</v>
      </c>
      <c r="C22" s="77">
        <v>160.2</v>
      </c>
    </row>
    <row r="23" spans="1:3" ht="23.25" customHeight="1">
      <c r="A23" s="152">
        <v>50306</v>
      </c>
      <c r="B23" s="153" t="s">
        <v>446</v>
      </c>
      <c r="C23" s="73">
        <v>160.2</v>
      </c>
    </row>
    <row r="24" spans="1:3" s="142" customFormat="1" ht="23.25" customHeight="1">
      <c r="A24" s="150">
        <v>505</v>
      </c>
      <c r="B24" s="151" t="s">
        <v>449</v>
      </c>
      <c r="C24" s="77">
        <v>272510.11</v>
      </c>
    </row>
    <row r="25" spans="1:3" ht="23.25" customHeight="1">
      <c r="A25" s="152">
        <v>50501</v>
      </c>
      <c r="B25" s="153" t="s">
        <v>450</v>
      </c>
      <c r="C25" s="73">
        <v>199063.62</v>
      </c>
    </row>
    <row r="26" spans="1:3" s="142" customFormat="1" ht="23.25" customHeight="1">
      <c r="A26" s="152">
        <v>50502</v>
      </c>
      <c r="B26" s="154" t="s">
        <v>451</v>
      </c>
      <c r="C26" s="73">
        <v>73446.49</v>
      </c>
    </row>
    <row r="27" spans="1:3" ht="23.25" customHeight="1">
      <c r="A27" s="150">
        <v>506</v>
      </c>
      <c r="B27" s="151" t="s">
        <v>452</v>
      </c>
      <c r="C27" s="77">
        <v>100.2</v>
      </c>
    </row>
    <row r="28" spans="1:3" ht="23.25" customHeight="1">
      <c r="A28" s="152">
        <v>50601</v>
      </c>
      <c r="B28" s="153" t="s">
        <v>453</v>
      </c>
      <c r="C28" s="73">
        <v>100.2</v>
      </c>
    </row>
    <row r="29" spans="1:3" s="142" customFormat="1" ht="23.25" customHeight="1">
      <c r="A29" s="150">
        <v>509</v>
      </c>
      <c r="B29" s="151" t="s">
        <v>454</v>
      </c>
      <c r="C29" s="77">
        <v>6997.83</v>
      </c>
    </row>
    <row r="30" spans="1:3" ht="23.25" customHeight="1">
      <c r="A30" s="152">
        <v>50901</v>
      </c>
      <c r="B30" s="153" t="s">
        <v>455</v>
      </c>
      <c r="C30" s="73">
        <v>145.97</v>
      </c>
    </row>
    <row r="31" spans="1:3" ht="23.25" customHeight="1">
      <c r="A31" s="152">
        <v>50905</v>
      </c>
      <c r="B31" s="153" t="s">
        <v>457</v>
      </c>
      <c r="C31" s="73">
        <v>5164.04</v>
      </c>
    </row>
    <row r="32" spans="1:3" ht="23.25" customHeight="1">
      <c r="A32" s="152">
        <v>50999</v>
      </c>
      <c r="B32" s="153" t="s">
        <v>458</v>
      </c>
      <c r="C32" s="73">
        <v>1687.83</v>
      </c>
    </row>
    <row r="33" spans="1:3" ht="15">
      <c r="A33" s="156"/>
      <c r="B33" s="156"/>
      <c r="C33" s="156"/>
    </row>
    <row r="34" spans="1:3" ht="15">
      <c r="A34" s="156"/>
      <c r="B34" s="156"/>
      <c r="C34" s="156"/>
    </row>
    <row r="35" spans="1:3" ht="15">
      <c r="A35" s="156"/>
      <c r="B35" s="156"/>
      <c r="C35" s="156"/>
    </row>
    <row r="36" spans="1:3" ht="15">
      <c r="A36" s="156"/>
      <c r="B36" s="156"/>
      <c r="C36" s="156"/>
    </row>
    <row r="37" spans="1:3" ht="15">
      <c r="A37" s="156"/>
      <c r="B37" s="156"/>
      <c r="C37" s="156"/>
    </row>
    <row r="38" spans="1:3" ht="15">
      <c r="A38" s="156"/>
      <c r="B38" s="156"/>
      <c r="C38" s="156"/>
    </row>
    <row r="39" spans="1:3" ht="15">
      <c r="A39" s="156"/>
      <c r="B39" s="156"/>
      <c r="C39" s="156"/>
    </row>
    <row r="40" spans="1:3" ht="15">
      <c r="A40" s="156"/>
      <c r="B40" s="156"/>
      <c r="C40" s="156"/>
    </row>
    <row r="41" spans="1:3" ht="15">
      <c r="A41" s="156"/>
      <c r="B41" s="156"/>
      <c r="C41" s="156"/>
    </row>
    <row r="42" spans="1:3" ht="15">
      <c r="A42" s="156"/>
      <c r="B42" s="156"/>
      <c r="C42" s="156"/>
    </row>
    <row r="43" spans="1:3" ht="15">
      <c r="A43" s="156"/>
      <c r="B43" s="156"/>
      <c r="C43" s="156"/>
    </row>
    <row r="44" spans="1:3" ht="15">
      <c r="A44" s="156"/>
      <c r="B44" s="156"/>
      <c r="C44" s="156"/>
    </row>
  </sheetData>
  <sheetProtection/>
  <mergeCells count="4">
    <mergeCell ref="A1:C1"/>
    <mergeCell ref="A3:B3"/>
    <mergeCell ref="A5:B5"/>
    <mergeCell ref="C3:C4"/>
  </mergeCells>
  <printOptions/>
  <pageMargins left="1.2201388888888889" right="0.7513888888888889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T103"/>
  <sheetViews>
    <sheetView showZeros="0" workbookViewId="0" topLeftCell="A12">
      <selection activeCell="M20" sqref="M20"/>
    </sheetView>
  </sheetViews>
  <sheetFormatPr defaultColWidth="9.00390625" defaultRowHeight="18.75" customHeight="1"/>
  <cols>
    <col min="1" max="1" width="9.25390625" style="107" customWidth="1"/>
    <col min="2" max="2" width="34.375" style="108" customWidth="1"/>
    <col min="3" max="4" width="14.50390625" style="109" customWidth="1"/>
    <col min="5" max="5" width="14.50390625" style="110" customWidth="1"/>
    <col min="6" max="199" width="9.00390625" style="106" customWidth="1"/>
    <col min="200" max="240" width="9.00390625" style="54" customWidth="1"/>
  </cols>
  <sheetData>
    <row r="1" spans="1:5" ht="18.75" customHeight="1">
      <c r="A1" s="111" t="s">
        <v>852</v>
      </c>
      <c r="B1" s="111"/>
      <c r="C1" s="112"/>
      <c r="D1" s="112"/>
      <c r="E1" s="112"/>
    </row>
    <row r="2" spans="1:5" ht="18.75" customHeight="1">
      <c r="A2" s="111"/>
      <c r="B2" s="111"/>
      <c r="C2" s="112"/>
      <c r="D2" s="112"/>
      <c r="E2" s="112"/>
    </row>
    <row r="3" spans="1:5" ht="16.5" customHeight="1">
      <c r="A3" s="113"/>
      <c r="B3" s="113"/>
      <c r="C3" s="114"/>
      <c r="D3" s="114"/>
      <c r="E3" s="115" t="s">
        <v>1</v>
      </c>
    </row>
    <row r="4" spans="1:5" ht="12.75" customHeight="1">
      <c r="A4" s="116" t="s">
        <v>28</v>
      </c>
      <c r="B4" s="117" t="s">
        <v>29</v>
      </c>
      <c r="C4" s="118" t="s">
        <v>349</v>
      </c>
      <c r="D4" s="119"/>
      <c r="E4" s="119"/>
    </row>
    <row r="5" spans="1:5" ht="12.75" customHeight="1">
      <c r="A5" s="120"/>
      <c r="B5" s="117"/>
      <c r="C5" s="121" t="s">
        <v>589</v>
      </c>
      <c r="D5" s="25" t="s">
        <v>482</v>
      </c>
      <c r="E5" s="122" t="s">
        <v>343</v>
      </c>
    </row>
    <row r="6" spans="1:5" ht="12.75" customHeight="1">
      <c r="A6" s="120"/>
      <c r="B6" s="117" t="s">
        <v>35</v>
      </c>
      <c r="C6" s="123">
        <f>C7</f>
        <v>159324.47</v>
      </c>
      <c r="D6" s="123">
        <f>D7</f>
        <v>136056.92</v>
      </c>
      <c r="E6" s="124">
        <f aca="true" t="shared" si="0" ref="E6:E69">IF(D6=0,"",C6/D6*100)</f>
        <v>117.1</v>
      </c>
    </row>
    <row r="7" spans="1:5" ht="12.75" customHeight="1">
      <c r="A7" s="120"/>
      <c r="B7" s="125" t="s">
        <v>36</v>
      </c>
      <c r="C7" s="123">
        <v>159324.47</v>
      </c>
      <c r="D7" s="123">
        <v>136056.92</v>
      </c>
      <c r="E7" s="123">
        <f t="shared" si="0"/>
        <v>117.1</v>
      </c>
    </row>
    <row r="8" spans="1:5" s="105" customFormat="1" ht="12.75" customHeight="1">
      <c r="A8" s="126">
        <v>201</v>
      </c>
      <c r="B8" s="127" t="s">
        <v>37</v>
      </c>
      <c r="C8" s="123">
        <v>27325.2</v>
      </c>
      <c r="D8" s="123">
        <v>24493.44</v>
      </c>
      <c r="E8" s="128">
        <f t="shared" si="0"/>
        <v>111.56</v>
      </c>
    </row>
    <row r="9" spans="1:5" s="106" customFormat="1" ht="12.75" customHeight="1">
      <c r="A9" s="129">
        <v>20101</v>
      </c>
      <c r="B9" s="130" t="s">
        <v>351</v>
      </c>
      <c r="C9" s="63">
        <v>292</v>
      </c>
      <c r="D9" s="63">
        <v>253.02</v>
      </c>
      <c r="E9" s="63">
        <f t="shared" si="0"/>
        <v>115.41</v>
      </c>
    </row>
    <row r="10" spans="1:5" s="106" customFormat="1" ht="12.75" customHeight="1">
      <c r="A10" s="131">
        <v>2010102</v>
      </c>
      <c r="B10" s="132" t="s">
        <v>352</v>
      </c>
      <c r="C10" s="63">
        <v>292</v>
      </c>
      <c r="D10" s="63">
        <v>253.02</v>
      </c>
      <c r="E10" s="63">
        <f t="shared" si="0"/>
        <v>115.41</v>
      </c>
    </row>
    <row r="11" spans="1:5" s="105" customFormat="1" ht="12.75" customHeight="1">
      <c r="A11" s="131">
        <v>20103</v>
      </c>
      <c r="B11" s="132" t="s">
        <v>353</v>
      </c>
      <c r="C11" s="63">
        <v>21079.21</v>
      </c>
      <c r="D11" s="63">
        <v>17136.1</v>
      </c>
      <c r="E11" s="63">
        <f t="shared" si="0"/>
        <v>123.01</v>
      </c>
    </row>
    <row r="12" spans="1:5" s="105" customFormat="1" ht="12.75" customHeight="1">
      <c r="A12" s="131">
        <v>2010301</v>
      </c>
      <c r="B12" s="132" t="s">
        <v>354</v>
      </c>
      <c r="C12" s="63">
        <v>10423.63</v>
      </c>
      <c r="D12" s="63">
        <v>9823.84</v>
      </c>
      <c r="E12" s="63">
        <f t="shared" si="0"/>
        <v>106.11</v>
      </c>
    </row>
    <row r="13" spans="1:5" s="105" customFormat="1" ht="12.75" customHeight="1">
      <c r="A13" s="131">
        <v>2010302</v>
      </c>
      <c r="B13" s="132" t="s">
        <v>352</v>
      </c>
      <c r="C13" s="63">
        <v>5159.02</v>
      </c>
      <c r="D13" s="63">
        <v>3485.49</v>
      </c>
      <c r="E13" s="133">
        <f t="shared" si="0"/>
        <v>148.01</v>
      </c>
    </row>
    <row r="14" spans="1:5" s="105" customFormat="1" ht="12.75" customHeight="1">
      <c r="A14" s="131">
        <v>2010399</v>
      </c>
      <c r="B14" s="132" t="s">
        <v>355</v>
      </c>
      <c r="C14" s="63">
        <v>5496.56</v>
      </c>
      <c r="D14" s="63">
        <v>3826.77</v>
      </c>
      <c r="E14" s="133">
        <f t="shared" si="0"/>
        <v>143.63</v>
      </c>
    </row>
    <row r="15" spans="1:5" s="105" customFormat="1" ht="12.75" customHeight="1">
      <c r="A15" s="131">
        <v>20105</v>
      </c>
      <c r="B15" s="132" t="s">
        <v>356</v>
      </c>
      <c r="C15" s="63">
        <v>290.88</v>
      </c>
      <c r="D15" s="63">
        <v>978.07</v>
      </c>
      <c r="E15" s="133">
        <f t="shared" si="0"/>
        <v>29.74</v>
      </c>
    </row>
    <row r="16" spans="1:5" s="105" customFormat="1" ht="12.75" customHeight="1">
      <c r="A16" s="131">
        <v>2010507</v>
      </c>
      <c r="B16" s="132" t="s">
        <v>357</v>
      </c>
      <c r="C16" s="63">
        <v>197.98</v>
      </c>
      <c r="D16" s="63">
        <v>798.48</v>
      </c>
      <c r="E16" s="133">
        <f t="shared" si="0"/>
        <v>24.79</v>
      </c>
    </row>
    <row r="17" spans="1:5" s="105" customFormat="1" ht="12.75" customHeight="1">
      <c r="A17" s="131">
        <v>2010599</v>
      </c>
      <c r="B17" s="132" t="s">
        <v>358</v>
      </c>
      <c r="C17" s="63">
        <v>92.9</v>
      </c>
      <c r="D17" s="63">
        <v>179.58</v>
      </c>
      <c r="E17" s="133">
        <f t="shared" si="0"/>
        <v>51.73</v>
      </c>
    </row>
    <row r="18" spans="1:5" s="105" customFormat="1" ht="12.75" customHeight="1">
      <c r="A18" s="131">
        <v>20111</v>
      </c>
      <c r="B18" s="132" t="s">
        <v>66</v>
      </c>
      <c r="C18" s="63">
        <v>28</v>
      </c>
      <c r="D18" s="63">
        <v>82.57</v>
      </c>
      <c r="E18" s="133">
        <f t="shared" si="0"/>
        <v>33.91</v>
      </c>
    </row>
    <row r="19" spans="1:5" s="105" customFormat="1" ht="12.75" customHeight="1">
      <c r="A19" s="131">
        <v>2011199</v>
      </c>
      <c r="B19" s="132" t="s">
        <v>359</v>
      </c>
      <c r="C19" s="63">
        <v>28</v>
      </c>
      <c r="D19" s="63">
        <v>82.57</v>
      </c>
      <c r="E19" s="133">
        <f t="shared" si="0"/>
        <v>33.91</v>
      </c>
    </row>
    <row r="20" spans="1:5" s="105" customFormat="1" ht="12.75" customHeight="1">
      <c r="A20" s="131">
        <v>20113</v>
      </c>
      <c r="B20" s="132" t="s">
        <v>360</v>
      </c>
      <c r="C20" s="63">
        <v>15.2</v>
      </c>
      <c r="D20" s="63">
        <v>1170.58</v>
      </c>
      <c r="E20" s="133">
        <f t="shared" si="0"/>
        <v>1.3</v>
      </c>
    </row>
    <row r="21" spans="1:5" s="105" customFormat="1" ht="12.75" customHeight="1">
      <c r="A21" s="131">
        <v>2011399</v>
      </c>
      <c r="B21" s="132" t="s">
        <v>361</v>
      </c>
      <c r="C21" s="63">
        <v>15.2</v>
      </c>
      <c r="D21" s="63">
        <v>1170.58</v>
      </c>
      <c r="E21" s="133">
        <f t="shared" si="0"/>
        <v>1.3</v>
      </c>
    </row>
    <row r="22" spans="1:5" s="105" customFormat="1" ht="12.75" customHeight="1">
      <c r="A22" s="131">
        <v>20129</v>
      </c>
      <c r="B22" s="132" t="s">
        <v>362</v>
      </c>
      <c r="C22" s="63">
        <v>3166.84</v>
      </c>
      <c r="D22" s="63">
        <v>1809.22</v>
      </c>
      <c r="E22" s="133">
        <f t="shared" si="0"/>
        <v>175.04</v>
      </c>
    </row>
    <row r="23" spans="1:5" s="105" customFormat="1" ht="12.75" customHeight="1">
      <c r="A23" s="131">
        <v>2012999</v>
      </c>
      <c r="B23" s="132" t="s">
        <v>363</v>
      </c>
      <c r="C23" s="63">
        <v>3166.84</v>
      </c>
      <c r="D23" s="63">
        <v>1809.22</v>
      </c>
      <c r="E23" s="133">
        <f t="shared" si="0"/>
        <v>175.04</v>
      </c>
    </row>
    <row r="24" spans="1:5" s="105" customFormat="1" ht="12.75" customHeight="1">
      <c r="A24" s="131">
        <v>20138</v>
      </c>
      <c r="B24" s="132" t="s">
        <v>364</v>
      </c>
      <c r="C24" s="63">
        <v>989.58</v>
      </c>
      <c r="D24" s="63">
        <v>1117.7</v>
      </c>
      <c r="E24" s="133">
        <f t="shared" si="0"/>
        <v>88.54</v>
      </c>
    </row>
    <row r="25" spans="1:5" s="105" customFormat="1" ht="12.75" customHeight="1">
      <c r="A25" s="131">
        <v>2013899</v>
      </c>
      <c r="B25" s="132" t="s">
        <v>365</v>
      </c>
      <c r="C25" s="63">
        <v>989.58</v>
      </c>
      <c r="D25" s="63">
        <v>1117.7</v>
      </c>
      <c r="E25" s="133">
        <f t="shared" si="0"/>
        <v>88.54</v>
      </c>
    </row>
    <row r="26" spans="1:5" s="105" customFormat="1" ht="12.75" customHeight="1">
      <c r="A26" s="131">
        <v>20199</v>
      </c>
      <c r="B26" s="132" t="s">
        <v>92</v>
      </c>
      <c r="C26" s="63">
        <v>1463.49</v>
      </c>
      <c r="D26" s="63">
        <v>1946.18</v>
      </c>
      <c r="E26" s="133">
        <f t="shared" si="0"/>
        <v>75.2</v>
      </c>
    </row>
    <row r="27" spans="1:5" s="105" customFormat="1" ht="12.75" customHeight="1">
      <c r="A27" s="131">
        <v>2019999</v>
      </c>
      <c r="B27" s="132" t="s">
        <v>366</v>
      </c>
      <c r="C27" s="63">
        <v>1463.49</v>
      </c>
      <c r="D27" s="63">
        <v>1946.18</v>
      </c>
      <c r="E27" s="133">
        <f t="shared" si="0"/>
        <v>75.2</v>
      </c>
    </row>
    <row r="28" spans="1:5" s="105" customFormat="1" ht="12.75" customHeight="1">
      <c r="A28" s="126">
        <v>203</v>
      </c>
      <c r="B28" s="134" t="s">
        <v>93</v>
      </c>
      <c r="C28" s="123">
        <v>412.15</v>
      </c>
      <c r="D28" s="123">
        <v>403.33</v>
      </c>
      <c r="E28" s="128">
        <f t="shared" si="0"/>
        <v>102.19</v>
      </c>
    </row>
    <row r="29" spans="1:202" s="106" customFormat="1" ht="12.75" customHeight="1">
      <c r="A29" s="126">
        <v>204</v>
      </c>
      <c r="B29" s="134" t="s">
        <v>94</v>
      </c>
      <c r="C29" s="123">
        <v>17129.58</v>
      </c>
      <c r="D29" s="123">
        <v>15753.36</v>
      </c>
      <c r="E29" s="128">
        <f t="shared" si="0"/>
        <v>108.74</v>
      </c>
      <c r="GR29" s="54"/>
      <c r="GS29" s="54"/>
      <c r="GT29" s="54"/>
    </row>
    <row r="30" spans="1:5" s="105" customFormat="1" ht="12.75" customHeight="1">
      <c r="A30" s="131">
        <v>20402</v>
      </c>
      <c r="B30" s="132" t="s">
        <v>367</v>
      </c>
      <c r="C30" s="63">
        <v>1890.6</v>
      </c>
      <c r="D30" s="63">
        <v>1543.73</v>
      </c>
      <c r="E30" s="133">
        <f t="shared" si="0"/>
        <v>122.47</v>
      </c>
    </row>
    <row r="31" spans="1:5" s="105" customFormat="1" ht="12.75" customHeight="1">
      <c r="A31" s="131">
        <v>20406</v>
      </c>
      <c r="B31" s="132" t="s">
        <v>368</v>
      </c>
      <c r="C31" s="63">
        <v>3164.9</v>
      </c>
      <c r="D31" s="63">
        <v>2833.07</v>
      </c>
      <c r="E31" s="133">
        <f t="shared" si="0"/>
        <v>111.71</v>
      </c>
    </row>
    <row r="32" spans="1:5" s="105" customFormat="1" ht="12.75" customHeight="1">
      <c r="A32" s="126">
        <v>205</v>
      </c>
      <c r="B32" s="135" t="s">
        <v>100</v>
      </c>
      <c r="C32" s="123">
        <v>5802</v>
      </c>
      <c r="D32" s="123">
        <v>6613.83</v>
      </c>
      <c r="E32" s="128">
        <f t="shared" si="0"/>
        <v>87.73</v>
      </c>
    </row>
    <row r="33" spans="1:5" s="105" customFormat="1" ht="12.75" customHeight="1">
      <c r="A33" s="131">
        <v>20502</v>
      </c>
      <c r="B33" s="132" t="s">
        <v>369</v>
      </c>
      <c r="C33" s="63">
        <v>4568</v>
      </c>
      <c r="D33" s="63">
        <v>6613.83</v>
      </c>
      <c r="E33" s="133">
        <f t="shared" si="0"/>
        <v>69.07</v>
      </c>
    </row>
    <row r="34" spans="1:202" s="106" customFormat="1" ht="12.75" customHeight="1">
      <c r="A34" s="131">
        <v>2050201</v>
      </c>
      <c r="B34" s="132" t="s">
        <v>370</v>
      </c>
      <c r="C34" s="63">
        <v>3240</v>
      </c>
      <c r="D34" s="63">
        <v>3482.18</v>
      </c>
      <c r="E34" s="133">
        <f t="shared" si="0"/>
        <v>93.05</v>
      </c>
      <c r="GR34" s="54"/>
      <c r="GS34" s="54"/>
      <c r="GT34" s="54"/>
    </row>
    <row r="35" spans="1:5" s="105" customFormat="1" ht="12.75" customHeight="1">
      <c r="A35" s="131">
        <v>2050299</v>
      </c>
      <c r="B35" s="132" t="s">
        <v>371</v>
      </c>
      <c r="C35" s="63">
        <v>1328</v>
      </c>
      <c r="D35" s="63">
        <v>3131.66</v>
      </c>
      <c r="E35" s="133">
        <f t="shared" si="0"/>
        <v>42.41</v>
      </c>
    </row>
    <row r="36" spans="1:5" s="105" customFormat="1" ht="12.75" customHeight="1">
      <c r="A36" s="131">
        <v>20599</v>
      </c>
      <c r="B36" s="132" t="s">
        <v>336</v>
      </c>
      <c r="C36" s="63">
        <v>1234</v>
      </c>
      <c r="D36" s="63"/>
      <c r="E36" s="133">
        <f t="shared" si="0"/>
      </c>
    </row>
    <row r="37" spans="1:5" s="105" customFormat="1" ht="12.75" customHeight="1">
      <c r="A37" s="131">
        <v>2059999</v>
      </c>
      <c r="B37" s="132" t="s">
        <v>664</v>
      </c>
      <c r="C37" s="63">
        <v>1234</v>
      </c>
      <c r="D37" s="63"/>
      <c r="E37" s="133">
        <f t="shared" si="0"/>
      </c>
    </row>
    <row r="38" spans="1:5" s="105" customFormat="1" ht="12.75" customHeight="1">
      <c r="A38" s="126">
        <v>206</v>
      </c>
      <c r="B38" s="135" t="s">
        <v>120</v>
      </c>
      <c r="C38" s="123">
        <v>10635.8</v>
      </c>
      <c r="D38" s="123">
        <v>8309.25</v>
      </c>
      <c r="E38" s="128">
        <f t="shared" si="0"/>
        <v>128</v>
      </c>
    </row>
    <row r="39" spans="1:5" s="105" customFormat="1" ht="12.75" customHeight="1">
      <c r="A39" s="136" t="s">
        <v>372</v>
      </c>
      <c r="B39" s="132" t="s">
        <v>373</v>
      </c>
      <c r="C39" s="63">
        <v>8</v>
      </c>
      <c r="D39" s="63">
        <v>69.64</v>
      </c>
      <c r="E39" s="133">
        <f t="shared" si="0"/>
        <v>11.49</v>
      </c>
    </row>
    <row r="40" spans="1:5" s="106" customFormat="1" ht="12.75" customHeight="1">
      <c r="A40" s="136" t="s">
        <v>374</v>
      </c>
      <c r="B40" s="132" t="s">
        <v>375</v>
      </c>
      <c r="C40" s="63">
        <v>8</v>
      </c>
      <c r="D40" s="63">
        <v>69.64</v>
      </c>
      <c r="E40" s="133">
        <f t="shared" si="0"/>
        <v>11.49</v>
      </c>
    </row>
    <row r="41" spans="1:5" s="106" customFormat="1" ht="12.75" customHeight="1">
      <c r="A41" s="131">
        <v>20699</v>
      </c>
      <c r="B41" s="132" t="s">
        <v>135</v>
      </c>
      <c r="C41" s="63">
        <v>10627.8</v>
      </c>
      <c r="D41" s="63">
        <v>8239.61</v>
      </c>
      <c r="E41" s="133">
        <f t="shared" si="0"/>
        <v>128.98</v>
      </c>
    </row>
    <row r="42" spans="1:5" s="105" customFormat="1" ht="12.75" customHeight="1">
      <c r="A42" s="136" t="s">
        <v>376</v>
      </c>
      <c r="B42" s="132" t="s">
        <v>377</v>
      </c>
      <c r="C42" s="63">
        <v>10627.8</v>
      </c>
      <c r="D42" s="63">
        <v>8239.61</v>
      </c>
      <c r="E42" s="133">
        <f t="shared" si="0"/>
        <v>128.98</v>
      </c>
    </row>
    <row r="43" spans="1:199" s="54" customFormat="1" ht="12.75" customHeight="1">
      <c r="A43" s="126">
        <v>207</v>
      </c>
      <c r="B43" s="135" t="s">
        <v>136</v>
      </c>
      <c r="C43" s="123">
        <v>1443.61</v>
      </c>
      <c r="D43" s="123">
        <v>1268.95</v>
      </c>
      <c r="E43" s="128">
        <f t="shared" si="0"/>
        <v>113.76</v>
      </c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</row>
    <row r="44" spans="1:5" s="106" customFormat="1" ht="12.75" customHeight="1">
      <c r="A44" s="131">
        <v>20701</v>
      </c>
      <c r="B44" s="132" t="s">
        <v>378</v>
      </c>
      <c r="C44" s="63">
        <v>1430.6</v>
      </c>
      <c r="D44" s="63">
        <v>1241.52</v>
      </c>
      <c r="E44" s="133">
        <f t="shared" si="0"/>
        <v>115.23</v>
      </c>
    </row>
    <row r="45" spans="1:5" s="105" customFormat="1" ht="12.75" customHeight="1">
      <c r="A45" s="131">
        <v>2070109</v>
      </c>
      <c r="B45" s="132" t="s">
        <v>379</v>
      </c>
      <c r="C45" s="63">
        <v>1430.6</v>
      </c>
      <c r="D45" s="63">
        <v>1241.52</v>
      </c>
      <c r="E45" s="133">
        <f t="shared" si="0"/>
        <v>115.23</v>
      </c>
    </row>
    <row r="46" spans="1:5" s="105" customFormat="1" ht="12.75" customHeight="1">
      <c r="A46" s="131">
        <v>20799</v>
      </c>
      <c r="B46" s="132" t="s">
        <v>156</v>
      </c>
      <c r="C46" s="63">
        <v>13.01</v>
      </c>
      <c r="D46" s="63">
        <v>27.43</v>
      </c>
      <c r="E46" s="133">
        <f t="shared" si="0"/>
        <v>47.43</v>
      </c>
    </row>
    <row r="47" spans="1:199" s="54" customFormat="1" ht="12.75" customHeight="1">
      <c r="A47" s="131">
        <v>2079999</v>
      </c>
      <c r="B47" s="132" t="s">
        <v>380</v>
      </c>
      <c r="C47" s="63">
        <v>13.01</v>
      </c>
      <c r="D47" s="63">
        <v>27.43</v>
      </c>
      <c r="E47" s="133">
        <f t="shared" si="0"/>
        <v>47.43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</row>
    <row r="48" spans="1:5" s="105" customFormat="1" ht="12.75" customHeight="1">
      <c r="A48" s="126">
        <v>208</v>
      </c>
      <c r="B48" s="135" t="s">
        <v>157</v>
      </c>
      <c r="C48" s="123">
        <v>9471.63</v>
      </c>
      <c r="D48" s="123">
        <v>9313.65</v>
      </c>
      <c r="E48" s="128">
        <f t="shared" si="0"/>
        <v>101.7</v>
      </c>
    </row>
    <row r="49" spans="1:5" s="106" customFormat="1" ht="12.75" customHeight="1">
      <c r="A49" s="131">
        <v>20801</v>
      </c>
      <c r="B49" s="137" t="s">
        <v>381</v>
      </c>
      <c r="C49" s="63">
        <v>431.38</v>
      </c>
      <c r="D49" s="63">
        <v>419.16</v>
      </c>
      <c r="E49" s="133">
        <f t="shared" si="0"/>
        <v>102.92</v>
      </c>
    </row>
    <row r="50" spans="1:199" s="54" customFormat="1" ht="12.75" customHeight="1">
      <c r="A50" s="131">
        <v>2080105</v>
      </c>
      <c r="B50" s="137" t="s">
        <v>853</v>
      </c>
      <c r="C50" s="63">
        <v>52.04</v>
      </c>
      <c r="D50" s="63"/>
      <c r="E50" s="133">
        <f t="shared" si="0"/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</row>
    <row r="51" spans="1:5" s="105" customFormat="1" ht="12.75" customHeight="1">
      <c r="A51" s="131">
        <v>2080199</v>
      </c>
      <c r="B51" s="137" t="s">
        <v>382</v>
      </c>
      <c r="C51" s="63">
        <v>379.34</v>
      </c>
      <c r="D51" s="63">
        <v>419.16</v>
      </c>
      <c r="E51" s="133">
        <f t="shared" si="0"/>
        <v>90.5</v>
      </c>
    </row>
    <row r="52" spans="1:5" s="106" customFormat="1" ht="12.75" customHeight="1">
      <c r="A52" s="131">
        <v>20802</v>
      </c>
      <c r="B52" s="137" t="s">
        <v>383</v>
      </c>
      <c r="C52" s="63">
        <v>4566.28</v>
      </c>
      <c r="D52" s="63">
        <v>4268.77</v>
      </c>
      <c r="E52" s="133">
        <f t="shared" si="0"/>
        <v>106.97</v>
      </c>
    </row>
    <row r="53" spans="1:5" s="105" customFormat="1" ht="12.75" customHeight="1">
      <c r="A53" s="131">
        <v>2080299</v>
      </c>
      <c r="B53" s="137" t="s">
        <v>384</v>
      </c>
      <c r="C53" s="63">
        <v>4566.28</v>
      </c>
      <c r="D53" s="63">
        <v>4268.77</v>
      </c>
      <c r="E53" s="133">
        <f t="shared" si="0"/>
        <v>106.97</v>
      </c>
    </row>
    <row r="54" spans="1:5" s="105" customFormat="1" ht="12.75" customHeight="1">
      <c r="A54" s="131">
        <v>20805</v>
      </c>
      <c r="B54" s="137" t="s">
        <v>385</v>
      </c>
      <c r="C54" s="63">
        <v>1936.64</v>
      </c>
      <c r="D54" s="63">
        <v>1924.61</v>
      </c>
      <c r="E54" s="133">
        <f t="shared" si="0"/>
        <v>100.63</v>
      </c>
    </row>
    <row r="55" spans="1:199" s="54" customFormat="1" ht="12.75" customHeight="1">
      <c r="A55" s="131">
        <v>2080501</v>
      </c>
      <c r="B55" s="137" t="s">
        <v>386</v>
      </c>
      <c r="C55" s="63">
        <v>395.45</v>
      </c>
      <c r="D55" s="63">
        <v>445.37</v>
      </c>
      <c r="E55" s="133">
        <f t="shared" si="0"/>
        <v>88.79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</row>
    <row r="56" spans="1:5" s="105" customFormat="1" ht="12.75" customHeight="1">
      <c r="A56" s="131">
        <v>2080502</v>
      </c>
      <c r="B56" s="137" t="s">
        <v>387</v>
      </c>
      <c r="C56" s="63">
        <v>205.69</v>
      </c>
      <c r="D56" s="63">
        <v>185.73</v>
      </c>
      <c r="E56" s="133">
        <f t="shared" si="0"/>
        <v>110.75</v>
      </c>
    </row>
    <row r="57" spans="1:5" s="105" customFormat="1" ht="12.75" customHeight="1">
      <c r="A57" s="131">
        <v>2080505</v>
      </c>
      <c r="B57" s="137" t="s">
        <v>388</v>
      </c>
      <c r="C57" s="63">
        <v>890.33</v>
      </c>
      <c r="D57" s="63">
        <v>859.9</v>
      </c>
      <c r="E57" s="133">
        <f t="shared" si="0"/>
        <v>103.54</v>
      </c>
    </row>
    <row r="58" spans="1:5" s="105" customFormat="1" ht="12.75" customHeight="1">
      <c r="A58" s="131">
        <v>2080506</v>
      </c>
      <c r="B58" s="137" t="s">
        <v>389</v>
      </c>
      <c r="C58" s="63">
        <v>445.16</v>
      </c>
      <c r="D58" s="63">
        <v>433.61</v>
      </c>
      <c r="E58" s="133">
        <f t="shared" si="0"/>
        <v>102.66</v>
      </c>
    </row>
    <row r="59" spans="1:5" s="105" customFormat="1" ht="12.75" customHeight="1">
      <c r="A59" s="131">
        <v>20807</v>
      </c>
      <c r="B59" s="137" t="s">
        <v>390</v>
      </c>
      <c r="C59" s="63">
        <v>1133.56</v>
      </c>
      <c r="D59" s="63">
        <v>1055.93</v>
      </c>
      <c r="E59" s="133">
        <f t="shared" si="0"/>
        <v>107.35</v>
      </c>
    </row>
    <row r="60" spans="1:5" s="105" customFormat="1" ht="12.75" customHeight="1">
      <c r="A60" s="131">
        <v>2080705</v>
      </c>
      <c r="B60" s="137" t="s">
        <v>391</v>
      </c>
      <c r="C60" s="63">
        <v>382.7</v>
      </c>
      <c r="D60" s="63">
        <v>620.49</v>
      </c>
      <c r="E60" s="133">
        <f t="shared" si="0"/>
        <v>61.68</v>
      </c>
    </row>
    <row r="61" spans="1:5" s="105" customFormat="1" ht="12.75" customHeight="1">
      <c r="A61" s="131">
        <v>2080799</v>
      </c>
      <c r="B61" s="137" t="s">
        <v>392</v>
      </c>
      <c r="C61" s="63">
        <v>750.86</v>
      </c>
      <c r="D61" s="63">
        <v>435.44</v>
      </c>
      <c r="E61" s="133">
        <f t="shared" si="0"/>
        <v>172.44</v>
      </c>
    </row>
    <row r="62" spans="1:5" s="105" customFormat="1" ht="12.75" customHeight="1">
      <c r="A62" s="131">
        <v>20808</v>
      </c>
      <c r="B62" s="132" t="s">
        <v>393</v>
      </c>
      <c r="C62" s="63"/>
      <c r="D62" s="63">
        <v>211.33</v>
      </c>
      <c r="E62" s="133">
        <f t="shared" si="0"/>
        <v>0</v>
      </c>
    </row>
    <row r="63" spans="1:5" s="105" customFormat="1" ht="12.75" customHeight="1">
      <c r="A63" s="131">
        <v>2080899</v>
      </c>
      <c r="B63" s="132" t="s">
        <v>394</v>
      </c>
      <c r="C63" s="63"/>
      <c r="D63" s="63">
        <v>211.33</v>
      </c>
      <c r="E63" s="133">
        <f t="shared" si="0"/>
        <v>0</v>
      </c>
    </row>
    <row r="64" spans="1:5" s="105" customFormat="1" ht="12.75" customHeight="1">
      <c r="A64" s="131">
        <v>20809</v>
      </c>
      <c r="B64" s="132" t="s">
        <v>189</v>
      </c>
      <c r="C64" s="63">
        <v>31.59</v>
      </c>
      <c r="D64" s="63"/>
      <c r="E64" s="133">
        <f t="shared" si="0"/>
      </c>
    </row>
    <row r="65" spans="1:5" s="105" customFormat="1" ht="12.75" customHeight="1">
      <c r="A65" s="131">
        <v>2080999</v>
      </c>
      <c r="B65" s="132" t="s">
        <v>724</v>
      </c>
      <c r="C65" s="63">
        <v>31.59</v>
      </c>
      <c r="D65" s="63"/>
      <c r="E65" s="133">
        <f t="shared" si="0"/>
      </c>
    </row>
    <row r="66" spans="1:5" s="105" customFormat="1" ht="12.75" customHeight="1">
      <c r="A66" s="131">
        <v>20811</v>
      </c>
      <c r="B66" s="132" t="s">
        <v>395</v>
      </c>
      <c r="C66" s="63">
        <v>396.26</v>
      </c>
      <c r="D66" s="63">
        <v>294.26</v>
      </c>
      <c r="E66" s="133">
        <f t="shared" si="0"/>
        <v>134.66</v>
      </c>
    </row>
    <row r="67" spans="1:5" s="105" customFormat="1" ht="12.75" customHeight="1">
      <c r="A67" s="131">
        <v>2081199</v>
      </c>
      <c r="B67" s="132" t="s">
        <v>396</v>
      </c>
      <c r="C67" s="63">
        <v>396.26</v>
      </c>
      <c r="D67" s="63">
        <v>294.26</v>
      </c>
      <c r="E67" s="133">
        <f t="shared" si="0"/>
        <v>134.66</v>
      </c>
    </row>
    <row r="68" spans="1:5" s="105" customFormat="1" ht="12.75" customHeight="1">
      <c r="A68" s="131">
        <v>20825</v>
      </c>
      <c r="B68" s="132" t="s">
        <v>397</v>
      </c>
      <c r="C68" s="63"/>
      <c r="D68" s="63">
        <v>355.84</v>
      </c>
      <c r="E68" s="133">
        <f t="shared" si="0"/>
        <v>0</v>
      </c>
    </row>
    <row r="69" spans="1:5" s="105" customFormat="1" ht="12.75" customHeight="1">
      <c r="A69" s="131">
        <v>2082501</v>
      </c>
      <c r="B69" s="132" t="s">
        <v>398</v>
      </c>
      <c r="C69" s="63"/>
      <c r="D69" s="63">
        <v>205.84</v>
      </c>
      <c r="E69" s="133">
        <f t="shared" si="0"/>
        <v>0</v>
      </c>
    </row>
    <row r="70" spans="1:5" s="105" customFormat="1" ht="12.75" customHeight="1">
      <c r="A70" s="131">
        <v>2082502</v>
      </c>
      <c r="B70" s="132" t="s">
        <v>399</v>
      </c>
      <c r="C70" s="63"/>
      <c r="D70" s="63">
        <v>150</v>
      </c>
      <c r="E70" s="133">
        <f aca="true" t="shared" si="1" ref="E70:E102">IF(D70=0,"",C70/D70*100)</f>
        <v>0</v>
      </c>
    </row>
    <row r="71" spans="1:5" s="105" customFormat="1" ht="12.75" customHeight="1">
      <c r="A71" s="131">
        <v>20899</v>
      </c>
      <c r="B71" s="132" t="s">
        <v>224</v>
      </c>
      <c r="C71" s="63">
        <v>975.92</v>
      </c>
      <c r="D71" s="63">
        <v>783.74</v>
      </c>
      <c r="E71" s="133">
        <f t="shared" si="1"/>
        <v>124.52</v>
      </c>
    </row>
    <row r="72" spans="1:5" s="105" customFormat="1" ht="12.75" customHeight="1">
      <c r="A72" s="138">
        <v>2089999</v>
      </c>
      <c r="B72" s="132" t="s">
        <v>400</v>
      </c>
      <c r="C72" s="63">
        <v>975.92</v>
      </c>
      <c r="D72" s="63">
        <v>783.74</v>
      </c>
      <c r="E72" s="133">
        <f t="shared" si="1"/>
        <v>124.52</v>
      </c>
    </row>
    <row r="73" spans="1:5" s="105" customFormat="1" ht="12.75" customHeight="1">
      <c r="A73" s="126">
        <v>210</v>
      </c>
      <c r="B73" s="135" t="s">
        <v>225</v>
      </c>
      <c r="C73" s="123">
        <v>9766.83</v>
      </c>
      <c r="D73" s="123">
        <v>9427.69</v>
      </c>
      <c r="E73" s="128">
        <f t="shared" si="1"/>
        <v>103.6</v>
      </c>
    </row>
    <row r="74" spans="1:5" s="105" customFormat="1" ht="12.75" customHeight="1">
      <c r="A74" s="131">
        <v>21004</v>
      </c>
      <c r="B74" s="132" t="s">
        <v>401</v>
      </c>
      <c r="C74" s="63">
        <v>8610.92</v>
      </c>
      <c r="D74" s="63">
        <v>8073.14</v>
      </c>
      <c r="E74" s="133">
        <f t="shared" si="1"/>
        <v>106.66</v>
      </c>
    </row>
    <row r="75" spans="1:5" s="105" customFormat="1" ht="12.75" customHeight="1">
      <c r="A75" s="131">
        <v>2100408</v>
      </c>
      <c r="B75" s="132" t="s">
        <v>402</v>
      </c>
      <c r="C75" s="63">
        <v>5150</v>
      </c>
      <c r="D75" s="63">
        <v>5790</v>
      </c>
      <c r="E75" s="133">
        <f t="shared" si="1"/>
        <v>88.95</v>
      </c>
    </row>
    <row r="76" spans="1:5" s="105" customFormat="1" ht="12.75" customHeight="1">
      <c r="A76" s="131">
        <v>2100499</v>
      </c>
      <c r="B76" s="132" t="s">
        <v>403</v>
      </c>
      <c r="C76" s="63">
        <v>3460.92</v>
      </c>
      <c r="D76" s="63">
        <v>2283.14</v>
      </c>
      <c r="E76" s="133">
        <f t="shared" si="1"/>
        <v>151.59</v>
      </c>
    </row>
    <row r="77" spans="1:199" s="54" customFormat="1" ht="12.75" customHeight="1">
      <c r="A77" s="131">
        <v>21007</v>
      </c>
      <c r="B77" s="132" t="s">
        <v>404</v>
      </c>
      <c r="C77" s="63">
        <v>605.02</v>
      </c>
      <c r="D77" s="63">
        <v>814.3</v>
      </c>
      <c r="E77" s="133">
        <f t="shared" si="1"/>
        <v>74.3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</row>
    <row r="78" spans="1:5" s="105" customFormat="1" ht="12.75" customHeight="1">
      <c r="A78" s="131">
        <v>2100799</v>
      </c>
      <c r="B78" s="137" t="s">
        <v>405</v>
      </c>
      <c r="C78" s="63">
        <v>605.02</v>
      </c>
      <c r="D78" s="63">
        <v>814.3</v>
      </c>
      <c r="E78" s="133">
        <f t="shared" si="1"/>
        <v>74.3</v>
      </c>
    </row>
    <row r="79" spans="1:5" s="105" customFormat="1" ht="12.75" customHeight="1">
      <c r="A79" s="131">
        <v>21011</v>
      </c>
      <c r="B79" s="137" t="s">
        <v>406</v>
      </c>
      <c r="C79" s="63">
        <v>550.89</v>
      </c>
      <c r="D79" s="63">
        <v>540.25</v>
      </c>
      <c r="E79" s="133">
        <f t="shared" si="1"/>
        <v>101.97</v>
      </c>
    </row>
    <row r="80" spans="1:5" s="105" customFormat="1" ht="12.75" customHeight="1">
      <c r="A80" s="131">
        <v>2101101</v>
      </c>
      <c r="B80" s="137" t="s">
        <v>407</v>
      </c>
      <c r="C80" s="63">
        <v>314.57</v>
      </c>
      <c r="D80" s="63">
        <v>329.45</v>
      </c>
      <c r="E80" s="133">
        <f t="shared" si="1"/>
        <v>95.48</v>
      </c>
    </row>
    <row r="81" spans="1:5" s="105" customFormat="1" ht="12.75" customHeight="1">
      <c r="A81" s="131">
        <v>2101102</v>
      </c>
      <c r="B81" s="137" t="s">
        <v>408</v>
      </c>
      <c r="C81" s="63">
        <v>236.32</v>
      </c>
      <c r="D81" s="63">
        <v>210.8</v>
      </c>
      <c r="E81" s="133">
        <f t="shared" si="1"/>
        <v>112.11</v>
      </c>
    </row>
    <row r="82" spans="1:5" s="106" customFormat="1" ht="12.75" customHeight="1">
      <c r="A82" s="126">
        <v>212</v>
      </c>
      <c r="B82" s="134" t="s">
        <v>259</v>
      </c>
      <c r="C82" s="123">
        <v>64313.94</v>
      </c>
      <c r="D82" s="123">
        <v>49976.33</v>
      </c>
      <c r="E82" s="128">
        <f t="shared" si="1"/>
        <v>128.69</v>
      </c>
    </row>
    <row r="83" spans="1:5" s="105" customFormat="1" ht="12.75" customHeight="1">
      <c r="A83" s="131">
        <v>21201</v>
      </c>
      <c r="B83" s="137" t="s">
        <v>409</v>
      </c>
      <c r="C83" s="63">
        <v>18862.45</v>
      </c>
      <c r="D83" s="63">
        <v>18189.3</v>
      </c>
      <c r="E83" s="133">
        <f t="shared" si="1"/>
        <v>103.7</v>
      </c>
    </row>
    <row r="84" spans="1:5" s="105" customFormat="1" ht="12.75" customHeight="1">
      <c r="A84" s="131">
        <v>2120199</v>
      </c>
      <c r="B84" s="137" t="s">
        <v>410</v>
      </c>
      <c r="C84" s="63">
        <v>18862.45</v>
      </c>
      <c r="D84" s="63">
        <v>18189.3</v>
      </c>
      <c r="E84" s="133">
        <f t="shared" si="1"/>
        <v>103.7</v>
      </c>
    </row>
    <row r="85" spans="1:5" s="105" customFormat="1" ht="12.75" customHeight="1">
      <c r="A85" s="131">
        <v>21203</v>
      </c>
      <c r="B85" s="137" t="s">
        <v>411</v>
      </c>
      <c r="C85" s="63"/>
      <c r="D85" s="63">
        <v>1328.4</v>
      </c>
      <c r="E85" s="133">
        <f t="shared" si="1"/>
        <v>0</v>
      </c>
    </row>
    <row r="86" spans="1:199" s="54" customFormat="1" ht="12.75" customHeight="1">
      <c r="A86" s="131">
        <v>2120399</v>
      </c>
      <c r="B86" s="137" t="s">
        <v>412</v>
      </c>
      <c r="C86" s="63"/>
      <c r="D86" s="63">
        <v>1328.4</v>
      </c>
      <c r="E86" s="133">
        <f t="shared" si="1"/>
        <v>0</v>
      </c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</row>
    <row r="87" spans="1:5" s="105" customFormat="1" ht="12.75" customHeight="1">
      <c r="A87" s="131">
        <v>21205</v>
      </c>
      <c r="B87" s="137" t="s">
        <v>270</v>
      </c>
      <c r="C87" s="63">
        <v>4483.75</v>
      </c>
      <c r="D87" s="63">
        <v>4629.01</v>
      </c>
      <c r="E87" s="133">
        <f t="shared" si="1"/>
        <v>96.86</v>
      </c>
    </row>
    <row r="88" spans="1:5" s="105" customFormat="1" ht="12.75" customHeight="1">
      <c r="A88" s="131">
        <v>2120501</v>
      </c>
      <c r="B88" s="137" t="s">
        <v>413</v>
      </c>
      <c r="C88" s="63">
        <v>4483.75</v>
      </c>
      <c r="D88" s="63">
        <v>4629.01</v>
      </c>
      <c r="E88" s="133">
        <f t="shared" si="1"/>
        <v>96.86</v>
      </c>
    </row>
    <row r="89" spans="1:5" s="105" customFormat="1" ht="12.75" customHeight="1">
      <c r="A89" s="131">
        <v>21299</v>
      </c>
      <c r="B89" s="137" t="s">
        <v>274</v>
      </c>
      <c r="C89" s="63">
        <v>40967.75</v>
      </c>
      <c r="D89" s="63">
        <v>25829.62</v>
      </c>
      <c r="E89" s="133">
        <f t="shared" si="1"/>
        <v>158.61</v>
      </c>
    </row>
    <row r="90" spans="1:5" s="105" customFormat="1" ht="12.75" customHeight="1">
      <c r="A90" s="138">
        <v>2129999</v>
      </c>
      <c r="B90" s="137" t="s">
        <v>414</v>
      </c>
      <c r="C90" s="63">
        <v>40967.75</v>
      </c>
      <c r="D90" s="63">
        <v>25829.62</v>
      </c>
      <c r="E90" s="133">
        <f t="shared" si="1"/>
        <v>158.61</v>
      </c>
    </row>
    <row r="91" spans="1:5" s="106" customFormat="1" ht="12.75" customHeight="1">
      <c r="A91" s="126">
        <v>213</v>
      </c>
      <c r="B91" s="134" t="s">
        <v>275</v>
      </c>
      <c r="C91" s="123">
        <v>698</v>
      </c>
      <c r="D91" s="123">
        <v>586.63</v>
      </c>
      <c r="E91" s="128">
        <f t="shared" si="1"/>
        <v>118.98</v>
      </c>
    </row>
    <row r="92" spans="1:5" s="106" customFormat="1" ht="12.75" customHeight="1">
      <c r="A92" s="131">
        <v>21399</v>
      </c>
      <c r="B92" s="137" t="s">
        <v>304</v>
      </c>
      <c r="C92" s="63">
        <v>698</v>
      </c>
      <c r="D92" s="63">
        <v>586.63</v>
      </c>
      <c r="E92" s="133">
        <f t="shared" si="1"/>
        <v>118.98</v>
      </c>
    </row>
    <row r="93" spans="1:5" s="106" customFormat="1" ht="12.75" customHeight="1">
      <c r="A93" s="131">
        <v>2139999</v>
      </c>
      <c r="B93" s="137" t="s">
        <v>415</v>
      </c>
      <c r="C93" s="63">
        <v>698</v>
      </c>
      <c r="D93" s="63">
        <v>586.63</v>
      </c>
      <c r="E93" s="133">
        <f t="shared" si="1"/>
        <v>118.98</v>
      </c>
    </row>
    <row r="94" spans="1:5" s="106" customFormat="1" ht="12.75" customHeight="1">
      <c r="A94" s="126">
        <v>215</v>
      </c>
      <c r="B94" s="134" t="s">
        <v>305</v>
      </c>
      <c r="C94" s="123">
        <v>8131.38</v>
      </c>
      <c r="D94" s="123">
        <v>7434.51</v>
      </c>
      <c r="E94" s="128">
        <f t="shared" si="1"/>
        <v>109.37</v>
      </c>
    </row>
    <row r="95" spans="1:5" s="106" customFormat="1" ht="12.75" customHeight="1">
      <c r="A95" s="131">
        <v>21508</v>
      </c>
      <c r="B95" s="137" t="s">
        <v>416</v>
      </c>
      <c r="C95" s="63">
        <v>8131.38</v>
      </c>
      <c r="D95" s="63">
        <v>7434.51</v>
      </c>
      <c r="E95" s="133">
        <f t="shared" si="1"/>
        <v>109.37</v>
      </c>
    </row>
    <row r="96" spans="1:5" s="106" customFormat="1" ht="12.75" customHeight="1">
      <c r="A96" s="131">
        <v>2150805</v>
      </c>
      <c r="B96" s="137" t="s">
        <v>417</v>
      </c>
      <c r="C96" s="63">
        <v>8131.38</v>
      </c>
      <c r="D96" s="63">
        <v>7434.51</v>
      </c>
      <c r="E96" s="133">
        <f t="shared" si="1"/>
        <v>109.37</v>
      </c>
    </row>
    <row r="97" spans="1:5" s="106" customFormat="1" ht="12.75" customHeight="1">
      <c r="A97" s="126">
        <v>224</v>
      </c>
      <c r="B97" s="134" t="s">
        <v>317</v>
      </c>
      <c r="C97" s="123">
        <v>4194.35</v>
      </c>
      <c r="D97" s="123">
        <v>2475.94</v>
      </c>
      <c r="E97" s="128">
        <f t="shared" si="1"/>
        <v>169.4</v>
      </c>
    </row>
    <row r="98" spans="1:5" s="106" customFormat="1" ht="12.75" customHeight="1">
      <c r="A98" s="131">
        <v>22401</v>
      </c>
      <c r="B98" s="137" t="s">
        <v>418</v>
      </c>
      <c r="C98" s="63">
        <v>3251.02</v>
      </c>
      <c r="D98" s="63">
        <v>1303.1</v>
      </c>
      <c r="E98" s="133">
        <f t="shared" si="1"/>
        <v>249.48</v>
      </c>
    </row>
    <row r="99" spans="1:5" s="106" customFormat="1" ht="12.75" customHeight="1">
      <c r="A99" s="131">
        <v>2240106</v>
      </c>
      <c r="B99" s="137" t="s">
        <v>419</v>
      </c>
      <c r="C99" s="63">
        <v>3205.42</v>
      </c>
      <c r="D99" s="63">
        <v>1258.56</v>
      </c>
      <c r="E99" s="133">
        <f t="shared" si="1"/>
        <v>254.69</v>
      </c>
    </row>
    <row r="100" spans="1:5" s="106" customFormat="1" ht="12.75" customHeight="1">
      <c r="A100" s="131">
        <v>2240199</v>
      </c>
      <c r="B100" s="137" t="s">
        <v>420</v>
      </c>
      <c r="C100" s="63">
        <v>45.6</v>
      </c>
      <c r="D100" s="63">
        <v>44.54</v>
      </c>
      <c r="E100" s="133">
        <f t="shared" si="1"/>
        <v>102.38</v>
      </c>
    </row>
    <row r="101" spans="1:5" s="106" customFormat="1" ht="12.75" customHeight="1">
      <c r="A101" s="131">
        <v>22402</v>
      </c>
      <c r="B101" s="137" t="s">
        <v>421</v>
      </c>
      <c r="C101" s="63">
        <v>943.33</v>
      </c>
      <c r="D101" s="63">
        <v>1172.84</v>
      </c>
      <c r="E101" s="133">
        <f t="shared" si="1"/>
        <v>80.43</v>
      </c>
    </row>
    <row r="102" spans="1:5" s="106" customFormat="1" ht="12.75" customHeight="1">
      <c r="A102" s="131">
        <v>2240299</v>
      </c>
      <c r="B102" s="137" t="s">
        <v>422</v>
      </c>
      <c r="C102" s="63">
        <v>943.33</v>
      </c>
      <c r="D102" s="63">
        <v>1172.84</v>
      </c>
      <c r="E102" s="133">
        <f t="shared" si="1"/>
        <v>80.43</v>
      </c>
    </row>
    <row r="103" spans="1:5" ht="18.75" customHeight="1">
      <c r="A103" s="139"/>
      <c r="B103" s="140"/>
      <c r="C103" s="141"/>
      <c r="D103" s="141"/>
      <c r="E103" s="141"/>
    </row>
  </sheetData>
  <sheetProtection/>
  <mergeCells count="6">
    <mergeCell ref="A3:B3"/>
    <mergeCell ref="C4:E4"/>
    <mergeCell ref="A103:E103"/>
    <mergeCell ref="A4:A5"/>
    <mergeCell ref="B4:B5"/>
    <mergeCell ref="A1:E2"/>
  </mergeCells>
  <printOptions/>
  <pageMargins left="0.8659722222222223" right="0.3541666666666667" top="0.5118055555555555" bottom="0.63" header="0.39305555555555555" footer="0.5118110236220472"/>
  <pageSetup horizontalDpi="600" verticalDpi="6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L10" sqref="L10"/>
    </sheetView>
  </sheetViews>
  <sheetFormatPr defaultColWidth="9.00390625" defaultRowHeight="13.5"/>
  <cols>
    <col min="1" max="1" width="47.375" style="44" customWidth="1"/>
    <col min="2" max="2" width="35.25390625" style="44" customWidth="1"/>
    <col min="3" max="16384" width="9.00390625" style="44" customWidth="1"/>
  </cols>
  <sheetData>
    <row r="1" spans="1:2" s="44" customFormat="1" ht="24.75" customHeight="1">
      <c r="A1" s="45" t="s">
        <v>854</v>
      </c>
      <c r="B1" s="45"/>
    </row>
    <row r="2" spans="1:2" s="44" customFormat="1" ht="24.75" customHeight="1">
      <c r="A2" s="46"/>
      <c r="B2" s="47" t="s">
        <v>1</v>
      </c>
    </row>
    <row r="3" spans="1:2" s="44" customFormat="1" ht="30" customHeight="1">
      <c r="A3" s="48" t="s">
        <v>29</v>
      </c>
      <c r="B3" s="49" t="s">
        <v>855</v>
      </c>
    </row>
    <row r="4" spans="1:2" s="44" customFormat="1" ht="30" customHeight="1">
      <c r="A4" s="50" t="s">
        <v>37</v>
      </c>
      <c r="B4" s="51"/>
    </row>
    <row r="5" spans="1:2" s="44" customFormat="1" ht="30" customHeight="1">
      <c r="A5" s="50" t="s">
        <v>93</v>
      </c>
      <c r="B5" s="51"/>
    </row>
    <row r="6" spans="1:2" s="44" customFormat="1" ht="30" customHeight="1">
      <c r="A6" s="50" t="s">
        <v>94</v>
      </c>
      <c r="B6" s="51"/>
    </row>
    <row r="7" spans="1:2" s="44" customFormat="1" ht="30" customHeight="1">
      <c r="A7" s="50" t="s">
        <v>100</v>
      </c>
      <c r="B7" s="51"/>
    </row>
    <row r="8" spans="1:2" s="44" customFormat="1" ht="30" customHeight="1">
      <c r="A8" s="50" t="s">
        <v>120</v>
      </c>
      <c r="B8" s="51"/>
    </row>
    <row r="9" spans="1:2" s="44" customFormat="1" ht="30" customHeight="1">
      <c r="A9" s="50" t="s">
        <v>136</v>
      </c>
      <c r="B9" s="51"/>
    </row>
    <row r="10" spans="1:5" s="44" customFormat="1" ht="30" customHeight="1">
      <c r="A10" s="50" t="s">
        <v>157</v>
      </c>
      <c r="B10" s="51"/>
      <c r="E10" s="104"/>
    </row>
    <row r="11" spans="1:5" s="44" customFormat="1" ht="30" customHeight="1">
      <c r="A11" s="50" t="s">
        <v>225</v>
      </c>
      <c r="B11" s="51"/>
      <c r="E11" s="104"/>
    </row>
    <row r="12" spans="1:2" s="44" customFormat="1" ht="30" customHeight="1">
      <c r="A12" s="50" t="s">
        <v>253</v>
      </c>
      <c r="B12" s="51"/>
    </row>
    <row r="13" spans="1:2" s="44" customFormat="1" ht="30" customHeight="1">
      <c r="A13" s="50" t="s">
        <v>259</v>
      </c>
      <c r="B13" s="51"/>
    </row>
    <row r="14" spans="1:2" s="44" customFormat="1" ht="30" customHeight="1">
      <c r="A14" s="50" t="s">
        <v>275</v>
      </c>
      <c r="B14" s="51"/>
    </row>
    <row r="15" spans="1:2" s="44" customFormat="1" ht="30" customHeight="1">
      <c r="A15" s="50" t="s">
        <v>313</v>
      </c>
      <c r="B15" s="51"/>
    </row>
    <row r="16" spans="1:2" s="44" customFormat="1" ht="30" customHeight="1">
      <c r="A16" s="50" t="s">
        <v>486</v>
      </c>
      <c r="B16" s="51"/>
    </row>
    <row r="17" spans="1:2" s="44" customFormat="1" ht="30" customHeight="1">
      <c r="A17" s="49" t="s">
        <v>488</v>
      </c>
      <c r="B17" s="52">
        <f>SUM(B4:B16)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M4" sqref="M4"/>
    </sheetView>
  </sheetViews>
  <sheetFormatPr defaultColWidth="9.00390625" defaultRowHeight="13.5"/>
  <cols>
    <col min="1" max="3" width="15.625" style="46" customWidth="1"/>
    <col min="4" max="4" width="18.875" style="46" customWidth="1"/>
    <col min="5" max="5" width="17.50390625" style="46" customWidth="1"/>
    <col min="6" max="6" width="17.75390625" style="46" customWidth="1"/>
    <col min="7" max="7" width="17.00390625" style="46" customWidth="1"/>
    <col min="8" max="16384" width="9.00390625" style="46" customWidth="1"/>
  </cols>
  <sheetData>
    <row r="1" spans="1:7" s="46" customFormat="1" ht="49.5" customHeight="1">
      <c r="A1" s="79" t="s">
        <v>856</v>
      </c>
      <c r="B1" s="79"/>
      <c r="C1" s="79"/>
      <c r="D1" s="79"/>
      <c r="E1" s="79"/>
      <c r="F1" s="79"/>
      <c r="G1" s="79"/>
    </row>
    <row r="2" s="46" customFormat="1" ht="49.5" customHeight="1">
      <c r="G2" s="46" t="s">
        <v>1</v>
      </c>
    </row>
    <row r="3" spans="1:7" s="46" customFormat="1" ht="49.5" customHeight="1">
      <c r="A3" s="103" t="s">
        <v>490</v>
      </c>
      <c r="B3" s="103" t="s">
        <v>491</v>
      </c>
      <c r="C3" s="103"/>
      <c r="D3" s="103"/>
      <c r="E3" s="103"/>
      <c r="F3" s="103" t="s">
        <v>492</v>
      </c>
      <c r="G3" s="103" t="s">
        <v>493</v>
      </c>
    </row>
    <row r="4" spans="1:7" s="46" customFormat="1" ht="49.5" customHeight="1">
      <c r="A4" s="103"/>
      <c r="B4" s="103" t="s">
        <v>494</v>
      </c>
      <c r="C4" s="103" t="s">
        <v>495</v>
      </c>
      <c r="D4" s="103" t="s">
        <v>496</v>
      </c>
      <c r="E4" s="103" t="s">
        <v>497</v>
      </c>
      <c r="F4" s="103"/>
      <c r="G4" s="103"/>
    </row>
    <row r="5" spans="1:7" s="46" customFormat="1" ht="49.5" customHeight="1">
      <c r="A5" s="82" t="s">
        <v>498</v>
      </c>
      <c r="B5" s="82" t="s">
        <v>498</v>
      </c>
      <c r="C5" s="82" t="s">
        <v>498</v>
      </c>
      <c r="D5" s="82" t="s">
        <v>498</v>
      </c>
      <c r="E5" s="82" t="s">
        <v>498</v>
      </c>
      <c r="F5" s="82" t="s">
        <v>498</v>
      </c>
      <c r="G5" s="82" t="s">
        <v>498</v>
      </c>
    </row>
  </sheetData>
  <sheetProtection/>
  <mergeCells count="5">
    <mergeCell ref="A1:G1"/>
    <mergeCell ref="B3:E3"/>
    <mergeCell ref="A3:A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Zeros="0" zoomScaleSheetLayoutView="100" workbookViewId="0" topLeftCell="A1">
      <selection activeCell="G29" sqref="G29"/>
    </sheetView>
  </sheetViews>
  <sheetFormatPr defaultColWidth="9.00390625" defaultRowHeight="13.5"/>
  <cols>
    <col min="1" max="1" width="30.00390625" style="95" customWidth="1"/>
    <col min="2" max="2" width="14.00390625" style="95" customWidth="1"/>
    <col min="3" max="3" width="31.125" style="95" customWidth="1"/>
    <col min="4" max="4" width="14.75390625" style="95" customWidth="1"/>
    <col min="5" max="16384" width="9.00390625" style="95" customWidth="1"/>
  </cols>
  <sheetData>
    <row r="1" spans="1:4" ht="46.5" customHeight="1">
      <c r="A1" s="2" t="s">
        <v>857</v>
      </c>
      <c r="B1" s="2"/>
      <c r="C1" s="2"/>
      <c r="D1" s="2"/>
    </row>
    <row r="2" spans="1:4" ht="22.5" customHeight="1">
      <c r="A2" s="96" t="s">
        <v>1</v>
      </c>
      <c r="B2" s="96"/>
      <c r="C2" s="96"/>
      <c r="D2" s="96"/>
    </row>
    <row r="3" spans="1:4" ht="24.75" customHeight="1">
      <c r="A3" s="97" t="s">
        <v>460</v>
      </c>
      <c r="B3" s="97" t="s">
        <v>461</v>
      </c>
      <c r="C3" s="97" t="s">
        <v>460</v>
      </c>
      <c r="D3" s="97" t="s">
        <v>461</v>
      </c>
    </row>
    <row r="4" spans="1:4" ht="24.75" customHeight="1">
      <c r="A4" s="98" t="s">
        <v>462</v>
      </c>
      <c r="B4" s="99">
        <f>'22收入'!B4</f>
        <v>1930000</v>
      </c>
      <c r="C4" s="98" t="s">
        <v>463</v>
      </c>
      <c r="D4" s="99">
        <f>'22全区 '!C6</f>
        <v>1284397.96</v>
      </c>
    </row>
    <row r="5" spans="1:4" ht="24.75" customHeight="1">
      <c r="A5" s="98" t="s">
        <v>464</v>
      </c>
      <c r="B5" s="99">
        <f>B6+B7</f>
        <v>428378.06</v>
      </c>
      <c r="C5" s="98" t="s">
        <v>465</v>
      </c>
      <c r="D5" s="99">
        <f>'22全区 '!C377</f>
        <v>240092.76</v>
      </c>
    </row>
    <row r="6" spans="1:4" ht="24.75" customHeight="1">
      <c r="A6" s="98" t="s">
        <v>466</v>
      </c>
      <c r="B6" s="99">
        <v>167630.23</v>
      </c>
      <c r="C6" s="100"/>
      <c r="D6" s="99"/>
    </row>
    <row r="7" spans="1:4" ht="24.75" customHeight="1">
      <c r="A7" s="98" t="s">
        <v>467</v>
      </c>
      <c r="B7" s="99">
        <f>'[9]市区体制结算表 (含市下放数)'!$AD$31</f>
        <v>260747.83</v>
      </c>
      <c r="C7" s="101"/>
      <c r="D7" s="99"/>
    </row>
    <row r="8" spans="1:4" ht="24.75" customHeight="1">
      <c r="A8" s="98" t="s">
        <v>468</v>
      </c>
      <c r="B8" s="99"/>
      <c r="C8" s="100" t="s">
        <v>469</v>
      </c>
      <c r="D8" s="99">
        <f>'[3]收支平衡表'!$AP$35</f>
        <v>1193071.47</v>
      </c>
    </row>
    <row r="9" spans="1:4" ht="24.75" customHeight="1">
      <c r="A9" s="98" t="s">
        <v>470</v>
      </c>
      <c r="B9" s="99">
        <f>'22债务'!B7</f>
        <v>0</v>
      </c>
      <c r="C9" s="100" t="s">
        <v>471</v>
      </c>
      <c r="D9" s="99">
        <f>'22债务'!B7</f>
        <v>0</v>
      </c>
    </row>
    <row r="10" spans="1:4" ht="24.75" customHeight="1">
      <c r="A10" s="98" t="s">
        <v>472</v>
      </c>
      <c r="B10" s="99">
        <f>'22债务'!B6</f>
        <v>0</v>
      </c>
      <c r="C10" s="100" t="s">
        <v>473</v>
      </c>
      <c r="D10" s="99">
        <f>'[3]收支平衡表'!$AQ$27</f>
        <v>15374</v>
      </c>
    </row>
    <row r="11" spans="1:4" ht="24.75" customHeight="1">
      <c r="A11" s="98" t="s">
        <v>474</v>
      </c>
      <c r="B11" s="99">
        <f>'[3]收支平衡表'!$AP$13</f>
        <v>17240</v>
      </c>
      <c r="C11" s="100"/>
      <c r="D11" s="99"/>
    </row>
    <row r="12" spans="1:4" ht="24.75" customHeight="1">
      <c r="A12" s="98" t="s">
        <v>475</v>
      </c>
      <c r="B12" s="99">
        <f>'[5]收支平衡表'!$AP$10</f>
        <v>107846.17</v>
      </c>
      <c r="C12" s="100"/>
      <c r="D12" s="99"/>
    </row>
    <row r="13" spans="1:4" ht="24.75" customHeight="1">
      <c r="A13" s="98" t="s">
        <v>476</v>
      </c>
      <c r="B13" s="99">
        <f>'[9]收支平衡表'!$AQ$17</f>
        <v>97480.95</v>
      </c>
      <c r="C13" s="100" t="s">
        <v>477</v>
      </c>
      <c r="D13" s="99">
        <f>'[3]收支平衡表'!$AQ$31</f>
        <v>0</v>
      </c>
    </row>
    <row r="14" spans="1:4" ht="24.75" customHeight="1">
      <c r="A14" s="98"/>
      <c r="B14" s="99"/>
      <c r="C14" s="100" t="s">
        <v>478</v>
      </c>
      <c r="D14" s="99">
        <f>'[5]收支平衡表'!$AP$30</f>
        <v>88101.75</v>
      </c>
    </row>
    <row r="15" spans="1:4" ht="13.5">
      <c r="A15" s="97" t="s">
        <v>479</v>
      </c>
      <c r="B15" s="102">
        <f>B4+B5+B8+B9+B11+B12+B13+B10</f>
        <v>2580945.18</v>
      </c>
      <c r="C15" s="97" t="s">
        <v>480</v>
      </c>
      <c r="D15" s="102">
        <f>D4+D8+D9+D13+D14+D10</f>
        <v>2580945.18</v>
      </c>
    </row>
  </sheetData>
  <sheetProtection/>
  <mergeCells count="2">
    <mergeCell ref="A1:D1"/>
    <mergeCell ref="A2:D2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97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P33"/>
  <sheetViews>
    <sheetView showZeros="0" workbookViewId="0" topLeftCell="A1">
      <selection activeCell="G12" sqref="G12"/>
    </sheetView>
  </sheetViews>
  <sheetFormatPr defaultColWidth="8.75390625" defaultRowHeight="13.5"/>
  <cols>
    <col min="1" max="1" width="54.375" style="85" customWidth="1"/>
    <col min="2" max="4" width="14.00390625" style="86" customWidth="1"/>
    <col min="5" max="250" width="8.75390625" style="16" customWidth="1"/>
  </cols>
  <sheetData>
    <row r="1" spans="1:5" s="53" customFormat="1" ht="44.25" customHeight="1">
      <c r="A1" s="55" t="s">
        <v>858</v>
      </c>
      <c r="B1" s="2"/>
      <c r="C1" s="55"/>
      <c r="D1" s="55"/>
      <c r="E1" s="56"/>
    </row>
    <row r="2" spans="1:4" ht="21" customHeight="1">
      <c r="A2" s="87"/>
      <c r="B2" s="88"/>
      <c r="C2" s="88"/>
      <c r="D2" s="89" t="s">
        <v>1</v>
      </c>
    </row>
    <row r="3" spans="1:4" ht="21.75" customHeight="1">
      <c r="A3" s="59" t="s">
        <v>500</v>
      </c>
      <c r="B3" s="24" t="s">
        <v>587</v>
      </c>
      <c r="C3" s="25" t="s">
        <v>482</v>
      </c>
      <c r="D3" s="58" t="s">
        <v>34</v>
      </c>
    </row>
    <row r="4" spans="1:4" s="34" customFormat="1" ht="21.75" customHeight="1">
      <c r="A4" s="59" t="s">
        <v>501</v>
      </c>
      <c r="B4" s="65">
        <f>B5+B8+B9</f>
        <v>225950</v>
      </c>
      <c r="C4" s="65">
        <f>C5+C8+C9</f>
        <v>245098</v>
      </c>
      <c r="D4" s="30">
        <f aca="true" t="shared" si="0" ref="D4:D9">IF(C4=0,"",B4/C4*100)</f>
        <v>92.19</v>
      </c>
    </row>
    <row r="5" spans="1:4" s="34" customFormat="1" ht="21.75" customHeight="1">
      <c r="A5" s="66" t="s">
        <v>502</v>
      </c>
      <c r="B5" s="65">
        <f>SUM(B6:B7)</f>
        <v>3650</v>
      </c>
      <c r="C5" s="65">
        <f>SUM(C6:C7)</f>
        <v>8516.36</v>
      </c>
      <c r="D5" s="30">
        <f t="shared" si="0"/>
        <v>42.86</v>
      </c>
    </row>
    <row r="6" spans="1:4" ht="21.75" customHeight="1">
      <c r="A6" s="68" t="s">
        <v>503</v>
      </c>
      <c r="B6" s="90">
        <v>650</v>
      </c>
      <c r="C6" s="90">
        <v>755.21</v>
      </c>
      <c r="D6" s="38">
        <f t="shared" si="0"/>
        <v>86.07</v>
      </c>
    </row>
    <row r="7" spans="1:4" ht="21.75" customHeight="1">
      <c r="A7" s="68" t="s">
        <v>504</v>
      </c>
      <c r="B7" s="90">
        <v>3000</v>
      </c>
      <c r="C7" s="90">
        <v>7761.15</v>
      </c>
      <c r="D7" s="38">
        <f t="shared" si="0"/>
        <v>38.65</v>
      </c>
    </row>
    <row r="8" spans="1:4" ht="21.75" customHeight="1">
      <c r="A8" s="66" t="s">
        <v>505</v>
      </c>
      <c r="B8" s="65">
        <v>35300</v>
      </c>
      <c r="C8" s="65">
        <v>26896</v>
      </c>
      <c r="D8" s="30">
        <f t="shared" si="0"/>
        <v>131.25</v>
      </c>
    </row>
    <row r="9" spans="1:4" ht="21.75" customHeight="1">
      <c r="A9" s="66" t="s">
        <v>506</v>
      </c>
      <c r="B9" s="65">
        <f>150000+35000+2000</f>
        <v>187000</v>
      </c>
      <c r="C9" s="65">
        <f>'21基金  '!D9</f>
        <v>209685.64</v>
      </c>
      <c r="D9" s="30">
        <f t="shared" si="0"/>
        <v>89.18</v>
      </c>
    </row>
    <row r="10" spans="1:4" ht="21.75" customHeight="1">
      <c r="A10" s="64"/>
      <c r="B10" s="64"/>
      <c r="C10" s="64"/>
      <c r="D10" s="64"/>
    </row>
    <row r="11" spans="1:4" s="34" customFormat="1" ht="21.75" customHeight="1">
      <c r="A11" s="59" t="s">
        <v>507</v>
      </c>
      <c r="B11" s="65">
        <f>B12+B33</f>
        <v>224913.52</v>
      </c>
      <c r="C11" s="65">
        <f>C12+C33</f>
        <v>343278.77</v>
      </c>
      <c r="D11" s="30">
        <f aca="true" t="shared" si="1" ref="D11:D33">IF(C11=0,"",B11/C11*100)</f>
        <v>65.52</v>
      </c>
    </row>
    <row r="12" spans="1:4" s="34" customFormat="1" ht="21.75" customHeight="1">
      <c r="A12" s="66" t="s">
        <v>508</v>
      </c>
      <c r="B12" s="65">
        <f>B16+B23+B28+B13</f>
        <v>37913.52</v>
      </c>
      <c r="C12" s="65">
        <f>C16+C23+C28+C13</f>
        <v>123593.13</v>
      </c>
      <c r="D12" s="30">
        <f t="shared" si="1"/>
        <v>30.68</v>
      </c>
    </row>
    <row r="13" spans="1:4" s="34" customFormat="1" ht="21.75" customHeight="1">
      <c r="A13" s="66" t="s">
        <v>509</v>
      </c>
      <c r="B13" s="65"/>
      <c r="C13" s="65">
        <f>C14</f>
        <v>8000</v>
      </c>
      <c r="D13" s="30">
        <f t="shared" si="1"/>
        <v>0</v>
      </c>
    </row>
    <row r="14" spans="1:4" s="34" customFormat="1" ht="21.75" customHeight="1">
      <c r="A14" s="91" t="s">
        <v>510</v>
      </c>
      <c r="B14" s="92"/>
      <c r="C14" s="92">
        <f>8000</f>
        <v>8000</v>
      </c>
      <c r="D14" s="30">
        <f t="shared" si="1"/>
        <v>0</v>
      </c>
    </row>
    <row r="15" spans="1:4" s="34" customFormat="1" ht="21.75" customHeight="1">
      <c r="A15" s="91" t="s">
        <v>511</v>
      </c>
      <c r="B15" s="92"/>
      <c r="C15" s="92">
        <f>8000</f>
        <v>8000</v>
      </c>
      <c r="D15" s="30">
        <f t="shared" si="1"/>
        <v>0</v>
      </c>
    </row>
    <row r="16" spans="1:4" s="34" customFormat="1" ht="21.75" customHeight="1">
      <c r="A16" s="61" t="s">
        <v>512</v>
      </c>
      <c r="B16" s="65">
        <v>2613.52</v>
      </c>
      <c r="C16" s="65">
        <f>C17+C20</f>
        <v>88696.45</v>
      </c>
      <c r="D16" s="30">
        <f t="shared" si="1"/>
        <v>2.95</v>
      </c>
    </row>
    <row r="17" spans="1:4" s="34" customFormat="1" ht="21.75" customHeight="1">
      <c r="A17" s="91" t="s">
        <v>513</v>
      </c>
      <c r="B17" s="38">
        <v>1489.27</v>
      </c>
      <c r="C17" s="38">
        <f>C18+C19</f>
        <v>88130.2</v>
      </c>
      <c r="D17" s="38">
        <f t="shared" si="1"/>
        <v>1.69</v>
      </c>
    </row>
    <row r="18" spans="1:4" s="34" customFormat="1" ht="21.75" customHeight="1">
      <c r="A18" s="91" t="s">
        <v>514</v>
      </c>
      <c r="B18" s="38">
        <v>1489.27</v>
      </c>
      <c r="C18" s="38">
        <v>1130.2</v>
      </c>
      <c r="D18" s="38">
        <f t="shared" si="1"/>
        <v>131.77</v>
      </c>
    </row>
    <row r="19" spans="1:4" s="34" customFormat="1" ht="27" customHeight="1">
      <c r="A19" s="91" t="s">
        <v>515</v>
      </c>
      <c r="B19" s="38"/>
      <c r="C19" s="38">
        <v>87000</v>
      </c>
      <c r="D19" s="38">
        <f t="shared" si="1"/>
        <v>0</v>
      </c>
    </row>
    <row r="20" spans="1:4" s="34" customFormat="1" ht="21.75" customHeight="1">
      <c r="A20" s="91" t="s">
        <v>516</v>
      </c>
      <c r="B20" s="38">
        <v>1124.25</v>
      </c>
      <c r="C20" s="38">
        <v>566.25</v>
      </c>
      <c r="D20" s="38">
        <f t="shared" si="1"/>
        <v>198.54</v>
      </c>
    </row>
    <row r="21" spans="1:4" s="34" customFormat="1" ht="21.75" customHeight="1">
      <c r="A21" s="91" t="s">
        <v>517</v>
      </c>
      <c r="B21" s="38">
        <v>600</v>
      </c>
      <c r="C21" s="38"/>
      <c r="D21" s="38">
        <f t="shared" si="1"/>
      </c>
    </row>
    <row r="22" spans="1:4" ht="21.75" customHeight="1">
      <c r="A22" s="91" t="s">
        <v>518</v>
      </c>
      <c r="B22" s="38">
        <v>524.25</v>
      </c>
      <c r="C22" s="38">
        <v>566.25</v>
      </c>
      <c r="D22" s="38">
        <f t="shared" si="1"/>
        <v>92.58</v>
      </c>
    </row>
    <row r="23" spans="1:4" s="34" customFormat="1" ht="21.75" customHeight="1">
      <c r="A23" s="93" t="s">
        <v>519</v>
      </c>
      <c r="B23" s="65">
        <v>35000</v>
      </c>
      <c r="C23" s="65">
        <f>C24</f>
        <v>26717.28</v>
      </c>
      <c r="D23" s="30">
        <f t="shared" si="1"/>
        <v>131</v>
      </c>
    </row>
    <row r="24" spans="1:4" ht="21.75" customHeight="1">
      <c r="A24" s="91" t="s">
        <v>520</v>
      </c>
      <c r="B24" s="38">
        <v>35000</v>
      </c>
      <c r="C24" s="38">
        <v>26717.28</v>
      </c>
      <c r="D24" s="38">
        <f t="shared" si="1"/>
        <v>131</v>
      </c>
    </row>
    <row r="25" spans="1:4" ht="21.75" customHeight="1">
      <c r="A25" s="91" t="s">
        <v>521</v>
      </c>
      <c r="B25" s="38">
        <v>35000</v>
      </c>
      <c r="C25" s="38">
        <v>26717.28</v>
      </c>
      <c r="D25" s="38">
        <f t="shared" si="1"/>
        <v>131</v>
      </c>
    </row>
    <row r="26" spans="1:4" ht="21.75" customHeight="1" hidden="1">
      <c r="A26" s="91" t="s">
        <v>522</v>
      </c>
      <c r="B26" s="92"/>
      <c r="C26" s="92"/>
      <c r="D26" s="38">
        <f t="shared" si="1"/>
      </c>
    </row>
    <row r="27" spans="1:4" ht="21.75" customHeight="1" hidden="1">
      <c r="A27" s="91" t="s">
        <v>523</v>
      </c>
      <c r="B27" s="92"/>
      <c r="C27" s="92"/>
      <c r="D27" s="38">
        <f t="shared" si="1"/>
      </c>
    </row>
    <row r="28" spans="1:250" s="84" customFormat="1" ht="21.75" customHeight="1">
      <c r="A28" s="31" t="s">
        <v>524</v>
      </c>
      <c r="B28" s="94">
        <v>300</v>
      </c>
      <c r="C28" s="94">
        <f>SUM(C29)</f>
        <v>179.4</v>
      </c>
      <c r="D28" s="30">
        <f t="shared" si="1"/>
        <v>167.22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</row>
    <row r="29" spans="1:4" ht="21.75" customHeight="1">
      <c r="A29" s="36" t="s">
        <v>525</v>
      </c>
      <c r="B29" s="38">
        <v>300</v>
      </c>
      <c r="C29" s="38">
        <v>179.4</v>
      </c>
      <c r="D29" s="38">
        <f t="shared" si="1"/>
        <v>167.22</v>
      </c>
    </row>
    <row r="30" spans="1:4" s="34" customFormat="1" ht="21.75" customHeight="1">
      <c r="A30" s="36" t="s">
        <v>526</v>
      </c>
      <c r="B30" s="38">
        <v>300</v>
      </c>
      <c r="C30" s="38">
        <v>179.4</v>
      </c>
      <c r="D30" s="38">
        <f t="shared" si="1"/>
        <v>167.22</v>
      </c>
    </row>
    <row r="31" spans="1:4" s="34" customFormat="1" ht="21.75" customHeight="1" hidden="1">
      <c r="A31" s="36" t="s">
        <v>527</v>
      </c>
      <c r="B31" s="92"/>
      <c r="C31" s="92"/>
      <c r="D31" s="38">
        <f t="shared" si="1"/>
      </c>
    </row>
    <row r="32" spans="1:4" s="34" customFormat="1" ht="21.75" customHeight="1" hidden="1">
      <c r="A32" s="36" t="s">
        <v>528</v>
      </c>
      <c r="B32" s="92"/>
      <c r="C32" s="92"/>
      <c r="D32" s="38">
        <f t="shared" si="1"/>
      </c>
    </row>
    <row r="33" spans="1:4" ht="21.75" customHeight="1">
      <c r="A33" s="66" t="s">
        <v>529</v>
      </c>
      <c r="B33" s="65">
        <f>B9</f>
        <v>187000</v>
      </c>
      <c r="C33" s="65">
        <f>'21基金  '!D33</f>
        <v>219685.64</v>
      </c>
      <c r="D33" s="30">
        <f t="shared" si="1"/>
        <v>85.12</v>
      </c>
    </row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</sheetData>
  <sheetProtection/>
  <mergeCells count="2">
    <mergeCell ref="A1:D1"/>
    <mergeCell ref="A10:D10"/>
  </mergeCells>
  <printOptions horizontalCentered="1"/>
  <pageMargins left="0.4326388888888889" right="0.3541666666666667" top="1.062992125984252" bottom="1.062992125984252" header="0.5118110236220472" footer="0.5118110236220472"/>
  <pageSetup fitToHeight="1" fitToWidth="1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G11" sqref="G11"/>
    </sheetView>
  </sheetViews>
  <sheetFormatPr defaultColWidth="9.00390625" defaultRowHeight="13.5"/>
  <cols>
    <col min="1" max="1" width="43.875" style="44" customWidth="1"/>
    <col min="2" max="2" width="38.375" style="44" customWidth="1"/>
    <col min="3" max="16384" width="9.00390625" style="44" customWidth="1"/>
  </cols>
  <sheetData>
    <row r="1" spans="1:2" s="44" customFormat="1" ht="24.75" customHeight="1">
      <c r="A1" s="45" t="s">
        <v>859</v>
      </c>
      <c r="B1" s="45"/>
    </row>
    <row r="2" spans="1:2" s="44" customFormat="1" ht="24.75" customHeight="1">
      <c r="A2" s="46"/>
      <c r="B2" s="47" t="s">
        <v>1</v>
      </c>
    </row>
    <row r="3" spans="1:2" s="44" customFormat="1" ht="30" customHeight="1">
      <c r="A3" s="48" t="s">
        <v>29</v>
      </c>
      <c r="B3" s="49" t="s">
        <v>855</v>
      </c>
    </row>
    <row r="4" spans="1:2" s="44" customFormat="1" ht="30" customHeight="1">
      <c r="A4" s="50" t="s">
        <v>259</v>
      </c>
      <c r="B4" s="51"/>
    </row>
    <row r="5" spans="1:2" s="44" customFormat="1" ht="30" customHeight="1">
      <c r="A5" s="50" t="s">
        <v>327</v>
      </c>
      <c r="B5" s="51"/>
    </row>
    <row r="6" spans="1:2" s="44" customFormat="1" ht="30" customHeight="1">
      <c r="A6" s="49" t="s">
        <v>488</v>
      </c>
      <c r="B6" s="52">
        <f>SUM(B4:B5)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H13" sqref="H13"/>
    </sheetView>
  </sheetViews>
  <sheetFormatPr defaultColWidth="9.00390625" defaultRowHeight="13.5"/>
  <cols>
    <col min="1" max="2" width="50.625" style="46" customWidth="1"/>
    <col min="3" max="16384" width="9.00390625" style="46" customWidth="1"/>
  </cols>
  <sheetData>
    <row r="1" spans="1:2" s="46" customFormat="1" ht="49.5" customHeight="1">
      <c r="A1" s="79" t="s">
        <v>860</v>
      </c>
      <c r="B1" s="79"/>
    </row>
    <row r="2" spans="1:2" s="46" customFormat="1" ht="49.5" customHeight="1">
      <c r="A2" s="44"/>
      <c r="B2" s="80" t="s">
        <v>1</v>
      </c>
    </row>
    <row r="3" spans="1:2" s="46" customFormat="1" ht="49.5" customHeight="1">
      <c r="A3" s="81" t="s">
        <v>533</v>
      </c>
      <c r="B3" s="81" t="s">
        <v>861</v>
      </c>
    </row>
    <row r="4" spans="1:2" s="46" customFormat="1" ht="49.5" customHeight="1">
      <c r="A4" s="82" t="s">
        <v>488</v>
      </c>
      <c r="B4" s="82" t="s">
        <v>498</v>
      </c>
    </row>
    <row r="5" spans="1:2" s="46" customFormat="1" ht="49.5" customHeight="1">
      <c r="A5" s="83" t="s">
        <v>535</v>
      </c>
      <c r="B5" s="82" t="s">
        <v>498</v>
      </c>
    </row>
    <row r="6" spans="1:2" s="46" customFormat="1" ht="49.5" customHeight="1">
      <c r="A6" s="83" t="s">
        <v>536</v>
      </c>
      <c r="B6" s="82" t="s">
        <v>498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showZeros="0" workbookViewId="0" topLeftCell="A1">
      <selection activeCell="H7" sqref="H7"/>
    </sheetView>
  </sheetViews>
  <sheetFormatPr defaultColWidth="9.00390625" defaultRowHeight="13.5"/>
  <cols>
    <col min="1" max="1" width="28.50390625" style="69" customWidth="1"/>
    <col min="2" max="2" width="12.125" style="69" customWidth="1"/>
    <col min="3" max="3" width="29.875" style="69" customWidth="1"/>
    <col min="4" max="4" width="12.00390625" style="69" customWidth="1"/>
    <col min="5" max="16384" width="9.00390625" style="69" customWidth="1"/>
  </cols>
  <sheetData>
    <row r="1" spans="1:4" ht="31.5" customHeight="1">
      <c r="A1" s="2" t="s">
        <v>862</v>
      </c>
      <c r="B1" s="2"/>
      <c r="C1" s="2"/>
      <c r="D1" s="2"/>
    </row>
    <row r="2" spans="1:4" ht="22.5" customHeight="1">
      <c r="A2" s="70" t="s">
        <v>1</v>
      </c>
      <c r="B2" s="70"/>
      <c r="C2" s="70"/>
      <c r="D2" s="70"/>
    </row>
    <row r="3" spans="1:4" ht="24.75" customHeight="1">
      <c r="A3" s="71" t="s">
        <v>460</v>
      </c>
      <c r="B3" s="71" t="s">
        <v>461</v>
      </c>
      <c r="C3" s="71" t="s">
        <v>460</v>
      </c>
      <c r="D3" s="71" t="s">
        <v>461</v>
      </c>
    </row>
    <row r="4" spans="1:4" ht="24.75" customHeight="1">
      <c r="A4" s="72" t="s">
        <v>538</v>
      </c>
      <c r="B4" s="73">
        <f>'22基金 '!B5</f>
        <v>3650</v>
      </c>
      <c r="C4" s="72" t="s">
        <v>539</v>
      </c>
      <c r="D4" s="73">
        <f>'22基金 '!B12</f>
        <v>37913.52</v>
      </c>
    </row>
    <row r="5" spans="1:4" ht="24.75" customHeight="1">
      <c r="A5" s="74" t="s">
        <v>540</v>
      </c>
      <c r="B5" s="73">
        <f>'22基金 '!B9+12000</f>
        <v>199000</v>
      </c>
      <c r="C5" s="74" t="s">
        <v>541</v>
      </c>
      <c r="D5" s="73">
        <f>'22基金 '!B33</f>
        <v>187000</v>
      </c>
    </row>
    <row r="6" spans="1:4" ht="24.75" customHeight="1">
      <c r="A6" s="74" t="s">
        <v>542</v>
      </c>
      <c r="B6" s="73"/>
      <c r="C6" s="74"/>
      <c r="D6" s="73"/>
    </row>
    <row r="7" spans="1:4" ht="24.75" customHeight="1">
      <c r="A7" s="74" t="s">
        <v>543</v>
      </c>
      <c r="B7" s="73">
        <f>'21基金平衡表'!D9</f>
        <v>25902.04</v>
      </c>
      <c r="C7" s="74"/>
      <c r="D7" s="73"/>
    </row>
    <row r="8" spans="1:4" ht="24.75" customHeight="1">
      <c r="A8" s="74" t="s">
        <v>544</v>
      </c>
      <c r="B8" s="73">
        <f>'22基金 '!B8</f>
        <v>35300</v>
      </c>
      <c r="C8" s="74" t="s">
        <v>545</v>
      </c>
      <c r="D8" s="73">
        <f>12000+5000</f>
        <v>17000</v>
      </c>
    </row>
    <row r="9" spans="1:4" ht="24.75" customHeight="1">
      <c r="A9" s="74"/>
      <c r="B9" s="73"/>
      <c r="C9" s="74" t="s">
        <v>546</v>
      </c>
      <c r="D9" s="73">
        <v>21938.52</v>
      </c>
    </row>
    <row r="10" spans="1:4" ht="24.75" customHeight="1">
      <c r="A10" s="75" t="s">
        <v>547</v>
      </c>
      <c r="B10" s="73">
        <f>'22债务'!B12</f>
        <v>0</v>
      </c>
      <c r="C10" s="74"/>
      <c r="D10" s="73"/>
    </row>
    <row r="11" spans="1:4" ht="24.75" customHeight="1">
      <c r="A11" s="74" t="s">
        <v>863</v>
      </c>
      <c r="B11" s="73">
        <f>'22债务'!B13</f>
        <v>97000</v>
      </c>
      <c r="C11" s="74" t="s">
        <v>548</v>
      </c>
      <c r="D11" s="73">
        <f>B11</f>
        <v>97000</v>
      </c>
    </row>
    <row r="12" spans="1:4" ht="24.75" customHeight="1">
      <c r="A12" s="76" t="s">
        <v>549</v>
      </c>
      <c r="B12" s="77">
        <f>B4+B5+B7+B8+B11+B10</f>
        <v>360852.04</v>
      </c>
      <c r="C12" s="76" t="s">
        <v>550</v>
      </c>
      <c r="D12" s="77">
        <f>D4+D9+D11+D5+D8</f>
        <v>360852.04</v>
      </c>
    </row>
    <row r="16" ht="13.5">
      <c r="C16" s="78"/>
    </row>
    <row r="19" ht="13.5">
      <c r="C19" s="78"/>
    </row>
  </sheetData>
  <sheetProtection/>
  <mergeCells count="2">
    <mergeCell ref="A1:D1"/>
    <mergeCell ref="A2:D2"/>
  </mergeCells>
  <printOptions/>
  <pageMargins left="1.0625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14"/>
  <sheetViews>
    <sheetView showZeros="0" workbookViewId="0" topLeftCell="A1">
      <selection activeCell="H7" sqref="H7"/>
    </sheetView>
  </sheetViews>
  <sheetFormatPr defaultColWidth="8.75390625" defaultRowHeight="13.5"/>
  <cols>
    <col min="1" max="1" width="47.125" style="12" customWidth="1"/>
    <col min="2" max="4" width="13.125" style="13" customWidth="1"/>
    <col min="5" max="5" width="14.875" style="15" customWidth="1"/>
    <col min="6" max="6" width="13.50390625" style="16" hidden="1" customWidth="1"/>
    <col min="7" max="8" width="15.00390625" style="17" customWidth="1"/>
    <col min="9" max="253" width="8.75390625" style="16" customWidth="1"/>
    <col min="254" max="254" width="8.75390625" style="54" customWidth="1"/>
  </cols>
  <sheetData>
    <row r="1" spans="1:6" s="53" customFormat="1" ht="48.75" customHeight="1">
      <c r="A1" s="55" t="s">
        <v>864</v>
      </c>
      <c r="B1" s="55"/>
      <c r="C1" s="55"/>
      <c r="D1" s="55"/>
      <c r="E1" s="56"/>
      <c r="F1" s="56"/>
    </row>
    <row r="2" spans="1:4" ht="19.5" customHeight="1">
      <c r="A2" s="19"/>
      <c r="B2" s="20"/>
      <c r="C2" s="20"/>
      <c r="D2" s="57" t="s">
        <v>1</v>
      </c>
    </row>
    <row r="3" spans="1:8" s="10" customFormat="1" ht="28.5" customHeight="1">
      <c r="A3" s="23" t="s">
        <v>500</v>
      </c>
      <c r="B3" s="24" t="s">
        <v>587</v>
      </c>
      <c r="C3" s="25" t="s">
        <v>482</v>
      </c>
      <c r="D3" s="58" t="s">
        <v>34</v>
      </c>
      <c r="E3" s="27"/>
      <c r="G3" s="28"/>
      <c r="H3" s="28"/>
    </row>
    <row r="4" spans="1:8" s="11" customFormat="1" ht="28.5" customHeight="1">
      <c r="A4" s="59" t="s">
        <v>501</v>
      </c>
      <c r="B4" s="30">
        <f>B5</f>
        <v>800</v>
      </c>
      <c r="C4" s="30">
        <f>C5</f>
        <v>762.66</v>
      </c>
      <c r="D4" s="60">
        <f>IF(C4=0,"",B4/C4*100)</f>
        <v>104.9</v>
      </c>
      <c r="E4" s="33"/>
      <c r="G4" s="35"/>
      <c r="H4" s="35"/>
    </row>
    <row r="5" spans="1:8" s="11" customFormat="1" ht="28.5" customHeight="1">
      <c r="A5" s="61" t="s">
        <v>552</v>
      </c>
      <c r="B5" s="30">
        <v>800</v>
      </c>
      <c r="C5" s="30">
        <v>762.66</v>
      </c>
      <c r="D5" s="60">
        <f>IF(C5=0,"",B5/C5*100)</f>
        <v>104.9</v>
      </c>
      <c r="E5" s="33"/>
      <c r="G5" s="35"/>
      <c r="H5" s="35"/>
    </row>
    <row r="6" spans="1:254" s="10" customFormat="1" ht="28.5" customHeight="1">
      <c r="A6" s="62" t="s">
        <v>553</v>
      </c>
      <c r="B6" s="63">
        <v>800</v>
      </c>
      <c r="C6" s="63">
        <v>762.66</v>
      </c>
      <c r="D6" s="38">
        <f>IF(C6=0,"",B6/C6*100)</f>
        <v>104.9</v>
      </c>
      <c r="E6" s="27"/>
      <c r="F6" s="16"/>
      <c r="G6" s="28"/>
      <c r="H6" s="2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54"/>
    </row>
    <row r="7" spans="1:8" s="10" customFormat="1" ht="10.5" customHeight="1">
      <c r="A7" s="64"/>
      <c r="B7" s="64"/>
      <c r="C7" s="64"/>
      <c r="D7" s="64"/>
      <c r="E7" s="27"/>
      <c r="G7" s="28"/>
      <c r="H7" s="28"/>
    </row>
    <row r="8" spans="1:8" s="11" customFormat="1" ht="28.5" customHeight="1">
      <c r="A8" s="59" t="s">
        <v>507</v>
      </c>
      <c r="B8" s="65">
        <f>B9</f>
        <v>360</v>
      </c>
      <c r="C8" s="65">
        <f>C9</f>
        <v>265.54</v>
      </c>
      <c r="D8" s="30">
        <f aca="true" t="shared" si="0" ref="D8:D14">IF(C8=0,"",B8/C8*100)</f>
        <v>135.57</v>
      </c>
      <c r="E8" s="33"/>
      <c r="G8" s="35"/>
      <c r="H8" s="35"/>
    </row>
    <row r="9" spans="1:8" s="11" customFormat="1" ht="28.5" customHeight="1">
      <c r="A9" s="61" t="s">
        <v>555</v>
      </c>
      <c r="B9" s="65">
        <f>B10</f>
        <v>360</v>
      </c>
      <c r="C9" s="65">
        <f>C10</f>
        <v>265.54</v>
      </c>
      <c r="D9" s="30">
        <f t="shared" si="0"/>
        <v>135.57</v>
      </c>
      <c r="E9" s="33"/>
      <c r="G9" s="35"/>
      <c r="H9" s="35"/>
    </row>
    <row r="10" spans="1:8" s="11" customFormat="1" ht="28.5" customHeight="1">
      <c r="A10" s="66" t="s">
        <v>556</v>
      </c>
      <c r="B10" s="65">
        <f>B12+B13</f>
        <v>360</v>
      </c>
      <c r="C10" s="65">
        <f>C12+C13</f>
        <v>265.54</v>
      </c>
      <c r="D10" s="30">
        <f t="shared" si="0"/>
        <v>135.57</v>
      </c>
      <c r="E10" s="33"/>
      <c r="G10" s="35"/>
      <c r="H10" s="35"/>
    </row>
    <row r="11" spans="1:8" s="10" customFormat="1" ht="27.75" customHeight="1">
      <c r="A11" s="67" t="s">
        <v>557</v>
      </c>
      <c r="B11" s="63">
        <v>68</v>
      </c>
      <c r="C11" s="63">
        <v>114.16</v>
      </c>
      <c r="D11" s="38">
        <f t="shared" si="0"/>
        <v>59.57</v>
      </c>
      <c r="E11" s="27"/>
      <c r="G11" s="28"/>
      <c r="H11" s="28"/>
    </row>
    <row r="12" spans="1:8" s="10" customFormat="1" ht="27.75" customHeight="1">
      <c r="A12" s="67" t="s">
        <v>558</v>
      </c>
      <c r="B12" s="63">
        <v>68</v>
      </c>
      <c r="C12" s="63">
        <v>114.16</v>
      </c>
      <c r="D12" s="38">
        <f t="shared" si="0"/>
        <v>59.57</v>
      </c>
      <c r="E12" s="27"/>
      <c r="G12" s="28"/>
      <c r="H12" s="28"/>
    </row>
    <row r="13" spans="1:4" ht="28.5" customHeight="1">
      <c r="A13" s="68" t="s">
        <v>559</v>
      </c>
      <c r="B13" s="63">
        <v>292</v>
      </c>
      <c r="C13" s="63">
        <v>151.38</v>
      </c>
      <c r="D13" s="38">
        <f t="shared" si="0"/>
        <v>192.89</v>
      </c>
    </row>
    <row r="14" spans="1:4" ht="28.5" customHeight="1">
      <c r="A14" s="68" t="s">
        <v>560</v>
      </c>
      <c r="B14" s="63">
        <v>292</v>
      </c>
      <c r="C14" s="63">
        <v>151.38</v>
      </c>
      <c r="D14" s="38">
        <f t="shared" si="0"/>
        <v>192.89</v>
      </c>
    </row>
  </sheetData>
  <sheetProtection/>
  <mergeCells count="2">
    <mergeCell ref="A1:D1"/>
    <mergeCell ref="A7:D7"/>
  </mergeCells>
  <printOptions horizontalCentered="1"/>
  <pageMargins left="0.7479166666666667" right="0.6298611111111111" top="1.062992125984252" bottom="1.062992125984252" header="0.5118110236220472" footer="0.511811023622047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82"/>
  <sheetViews>
    <sheetView showZeros="0" workbookViewId="0" topLeftCell="A345">
      <selection activeCell="F372" sqref="F372"/>
    </sheetView>
  </sheetViews>
  <sheetFormatPr defaultColWidth="7.75390625" defaultRowHeight="18.75" customHeight="1"/>
  <cols>
    <col min="1" max="1" width="9.00390625" style="161" customWidth="1"/>
    <col min="2" max="2" width="35.375" style="108" customWidth="1"/>
    <col min="3" max="7" width="13.75390625" style="162" customWidth="1"/>
    <col min="8" max="8" width="13.375" style="162" customWidth="1"/>
    <col min="9" max="191" width="7.75390625" style="157" customWidth="1"/>
    <col min="192" max="243" width="7.75390625" style="160" customWidth="1"/>
  </cols>
  <sheetData>
    <row r="1" spans="1:8" ht="26.25">
      <c r="A1" s="111" t="s">
        <v>340</v>
      </c>
      <c r="B1" s="111"/>
      <c r="C1" s="111"/>
      <c r="D1" s="111"/>
      <c r="E1" s="111"/>
      <c r="F1" s="111"/>
      <c r="G1" s="111"/>
      <c r="H1" s="111"/>
    </row>
    <row r="2" spans="1:8" ht="13.5">
      <c r="A2" s="113"/>
      <c r="B2" s="113"/>
      <c r="C2" s="163"/>
      <c r="D2" s="163"/>
      <c r="E2" s="163"/>
      <c r="F2" s="163"/>
      <c r="G2" s="164" t="s">
        <v>341</v>
      </c>
      <c r="H2" s="221"/>
    </row>
    <row r="3" spans="1:8" ht="13.5">
      <c r="A3" s="117" t="s">
        <v>28</v>
      </c>
      <c r="B3" s="117" t="s">
        <v>29</v>
      </c>
      <c r="C3" s="117" t="s">
        <v>342</v>
      </c>
      <c r="D3" s="117"/>
      <c r="E3" s="117"/>
      <c r="F3" s="117"/>
      <c r="G3" s="167"/>
      <c r="H3" s="167"/>
    </row>
    <row r="4" spans="1:8" ht="13.5">
      <c r="A4" s="167"/>
      <c r="B4" s="117"/>
      <c r="C4" s="121" t="s">
        <v>31</v>
      </c>
      <c r="D4" s="121" t="s">
        <v>32</v>
      </c>
      <c r="E4" s="24" t="s">
        <v>4</v>
      </c>
      <c r="F4" s="210" t="s">
        <v>33</v>
      </c>
      <c r="G4" s="25" t="s">
        <v>6</v>
      </c>
      <c r="H4" s="122" t="s">
        <v>343</v>
      </c>
    </row>
    <row r="5" spans="1:8" ht="13.5" customHeight="1">
      <c r="A5" s="167"/>
      <c r="B5" s="168" t="s">
        <v>35</v>
      </c>
      <c r="C5" s="169">
        <f>C6+C381+C370</f>
        <v>901952.64</v>
      </c>
      <c r="D5" s="169">
        <f>D6+D381+D370</f>
        <v>1051952.64</v>
      </c>
      <c r="E5" s="169">
        <f>E6+E381+E370</f>
        <v>1078139.96</v>
      </c>
      <c r="F5" s="169">
        <f aca="true" t="shared" si="0" ref="F5:F59">IF(D5=0,"",E5/D5*100)</f>
        <v>102.49</v>
      </c>
      <c r="G5" s="169">
        <f>G6+G381+G370</f>
        <v>906241.44</v>
      </c>
      <c r="H5" s="124">
        <f aca="true" t="shared" si="1" ref="H5:H68">IF(G5=0,"",E5/G5*100)</f>
        <v>118.97</v>
      </c>
    </row>
    <row r="6" spans="1:8" s="158" customFormat="1" ht="13.5" customHeight="1">
      <c r="A6" s="170"/>
      <c r="B6" s="125" t="s">
        <v>36</v>
      </c>
      <c r="C6" s="169">
        <v>740000</v>
      </c>
      <c r="D6" s="169">
        <f>740000</f>
        <v>740000</v>
      </c>
      <c r="E6" s="169">
        <v>708132.97</v>
      </c>
      <c r="F6" s="169">
        <f t="shared" si="0"/>
        <v>95.69</v>
      </c>
      <c r="G6" s="222">
        <v>644997.03</v>
      </c>
      <c r="H6" s="169">
        <f t="shared" si="1"/>
        <v>109.79</v>
      </c>
    </row>
    <row r="7" spans="1:8" s="158" customFormat="1" ht="13.5" customHeight="1">
      <c r="A7" s="171">
        <v>201</v>
      </c>
      <c r="B7" s="172" t="s">
        <v>37</v>
      </c>
      <c r="C7" s="169">
        <f>51110.1+42+200</f>
        <v>51352.1</v>
      </c>
      <c r="D7" s="169">
        <v>51071.95</v>
      </c>
      <c r="E7" s="169">
        <v>50566.99</v>
      </c>
      <c r="F7" s="169">
        <f t="shared" si="0"/>
        <v>99.01</v>
      </c>
      <c r="G7" s="222">
        <v>47438.81</v>
      </c>
      <c r="H7" s="169">
        <f t="shared" si="1"/>
        <v>106.59</v>
      </c>
    </row>
    <row r="8" spans="1:8" ht="13.5" customHeight="1">
      <c r="A8" s="138">
        <v>20101</v>
      </c>
      <c r="B8" s="173" t="s">
        <v>38</v>
      </c>
      <c r="C8" s="174">
        <v>1681.4</v>
      </c>
      <c r="D8" s="174">
        <v>1681.4</v>
      </c>
      <c r="E8" s="174">
        <v>1637.84</v>
      </c>
      <c r="F8" s="174">
        <f t="shared" si="0"/>
        <v>97.41</v>
      </c>
      <c r="G8" s="223">
        <v>1518.15</v>
      </c>
      <c r="H8" s="174">
        <f t="shared" si="1"/>
        <v>107.88</v>
      </c>
    </row>
    <row r="9" spans="1:8" ht="13.5" customHeight="1">
      <c r="A9" s="138">
        <v>2010101</v>
      </c>
      <c r="B9" s="173" t="s">
        <v>39</v>
      </c>
      <c r="C9" s="174">
        <v>1234.9</v>
      </c>
      <c r="D9" s="174">
        <v>1234.9</v>
      </c>
      <c r="E9" s="174">
        <v>1209.93</v>
      </c>
      <c r="F9" s="174">
        <f t="shared" si="0"/>
        <v>97.98</v>
      </c>
      <c r="G9" s="223">
        <v>1127.51</v>
      </c>
      <c r="H9" s="174">
        <f t="shared" si="1"/>
        <v>107.31</v>
      </c>
    </row>
    <row r="10" spans="1:8" ht="13.5" customHeight="1">
      <c r="A10" s="138">
        <v>2010102</v>
      </c>
      <c r="B10" s="173" t="s">
        <v>40</v>
      </c>
      <c r="C10" s="174">
        <v>26</v>
      </c>
      <c r="D10" s="174">
        <v>26</v>
      </c>
      <c r="E10" s="174">
        <v>20.38</v>
      </c>
      <c r="F10" s="174">
        <f t="shared" si="0"/>
        <v>78.38</v>
      </c>
      <c r="G10" s="223">
        <v>23.34</v>
      </c>
      <c r="H10" s="174">
        <f t="shared" si="1"/>
        <v>87.32</v>
      </c>
    </row>
    <row r="11" spans="1:8" ht="13.5" customHeight="1">
      <c r="A11" s="138">
        <v>2010104</v>
      </c>
      <c r="B11" s="173" t="s">
        <v>41</v>
      </c>
      <c r="C11" s="174">
        <v>165</v>
      </c>
      <c r="D11" s="174">
        <v>165</v>
      </c>
      <c r="E11" s="174">
        <v>162.29</v>
      </c>
      <c r="F11" s="174">
        <f t="shared" si="0"/>
        <v>98.36</v>
      </c>
      <c r="G11" s="223">
        <v>164.81</v>
      </c>
      <c r="H11" s="174">
        <f t="shared" si="1"/>
        <v>98.47</v>
      </c>
    </row>
    <row r="12" spans="1:8" ht="13.5" customHeight="1">
      <c r="A12" s="138">
        <v>2010107</v>
      </c>
      <c r="B12" s="173" t="s">
        <v>42</v>
      </c>
      <c r="C12" s="174">
        <v>255.5</v>
      </c>
      <c r="D12" s="174">
        <v>255.5</v>
      </c>
      <c r="E12" s="174">
        <v>245.24</v>
      </c>
      <c r="F12" s="174">
        <f t="shared" si="0"/>
        <v>95.98</v>
      </c>
      <c r="G12" s="223">
        <v>202.48</v>
      </c>
      <c r="H12" s="174">
        <f t="shared" si="1"/>
        <v>121.12</v>
      </c>
    </row>
    <row r="13" spans="1:8" ht="13.5" customHeight="1">
      <c r="A13" s="138">
        <v>20102</v>
      </c>
      <c r="B13" s="173" t="s">
        <v>43</v>
      </c>
      <c r="C13" s="174">
        <v>1504.8</v>
      </c>
      <c r="D13" s="174">
        <v>1504.8</v>
      </c>
      <c r="E13" s="174">
        <v>1390.55</v>
      </c>
      <c r="F13" s="174">
        <f t="shared" si="0"/>
        <v>92.41</v>
      </c>
      <c r="G13" s="223">
        <v>1224.16</v>
      </c>
      <c r="H13" s="174">
        <f t="shared" si="1"/>
        <v>113.59</v>
      </c>
    </row>
    <row r="14" spans="1:8" ht="13.5" customHeight="1">
      <c r="A14" s="138">
        <v>2010201</v>
      </c>
      <c r="B14" s="173" t="s">
        <v>39</v>
      </c>
      <c r="C14" s="174">
        <v>1021.8</v>
      </c>
      <c r="D14" s="174">
        <v>1021.8</v>
      </c>
      <c r="E14" s="174">
        <v>1021.48</v>
      </c>
      <c r="F14" s="174">
        <f t="shared" si="0"/>
        <v>99.97</v>
      </c>
      <c r="G14" s="223">
        <v>968.98</v>
      </c>
      <c r="H14" s="174">
        <f t="shared" si="1"/>
        <v>105.42</v>
      </c>
    </row>
    <row r="15" spans="1:8" ht="13.5" customHeight="1">
      <c r="A15" s="138">
        <v>2010202</v>
      </c>
      <c r="B15" s="173" t="s">
        <v>40</v>
      </c>
      <c r="C15" s="174">
        <v>136.5</v>
      </c>
      <c r="D15" s="174">
        <v>136.5</v>
      </c>
      <c r="E15" s="174">
        <v>69.99</v>
      </c>
      <c r="F15" s="174">
        <f t="shared" si="0"/>
        <v>51.27</v>
      </c>
      <c r="G15" s="223">
        <v>57.37</v>
      </c>
      <c r="H15" s="174">
        <f t="shared" si="1"/>
        <v>122</v>
      </c>
    </row>
    <row r="16" spans="1:8" ht="13.5" customHeight="1">
      <c r="A16" s="138">
        <v>2010204</v>
      </c>
      <c r="B16" s="173" t="s">
        <v>44</v>
      </c>
      <c r="C16" s="174">
        <v>123.8</v>
      </c>
      <c r="D16" s="174">
        <v>123.8</v>
      </c>
      <c r="E16" s="174">
        <v>113.33</v>
      </c>
      <c r="F16" s="174">
        <f t="shared" si="0"/>
        <v>91.54</v>
      </c>
      <c r="G16" s="223">
        <v>86.17</v>
      </c>
      <c r="H16" s="174">
        <f t="shared" si="1"/>
        <v>131.52</v>
      </c>
    </row>
    <row r="17" spans="1:8" ht="13.5" customHeight="1">
      <c r="A17" s="138">
        <v>2010206</v>
      </c>
      <c r="B17" s="173" t="s">
        <v>45</v>
      </c>
      <c r="C17" s="174">
        <v>132</v>
      </c>
      <c r="D17" s="174">
        <v>132</v>
      </c>
      <c r="E17" s="174">
        <v>107.02</v>
      </c>
      <c r="F17" s="174">
        <f t="shared" si="0"/>
        <v>81.08</v>
      </c>
      <c r="G17" s="223">
        <v>107.49</v>
      </c>
      <c r="H17" s="174">
        <f t="shared" si="1"/>
        <v>99.56</v>
      </c>
    </row>
    <row r="18" spans="1:8" ht="13.5" customHeight="1">
      <c r="A18" s="138">
        <v>2010250</v>
      </c>
      <c r="B18" s="173" t="s">
        <v>46</v>
      </c>
      <c r="C18" s="174">
        <v>90.8</v>
      </c>
      <c r="D18" s="174">
        <v>90.8</v>
      </c>
      <c r="E18" s="174">
        <v>78.74</v>
      </c>
      <c r="F18" s="174">
        <f t="shared" si="0"/>
        <v>86.72</v>
      </c>
      <c r="G18" s="223">
        <v>4.16</v>
      </c>
      <c r="H18" s="174">
        <f t="shared" si="1"/>
        <v>1892.79</v>
      </c>
    </row>
    <row r="19" spans="1:8" ht="13.5" customHeight="1">
      <c r="A19" s="138">
        <v>20103</v>
      </c>
      <c r="B19" s="173" t="s">
        <v>47</v>
      </c>
      <c r="C19" s="174">
        <f>12883.9+200</f>
        <v>13083.9</v>
      </c>
      <c r="D19" s="174">
        <v>12943.75</v>
      </c>
      <c r="E19" s="174">
        <v>12764.64</v>
      </c>
      <c r="F19" s="174">
        <f t="shared" si="0"/>
        <v>98.62</v>
      </c>
      <c r="G19" s="223">
        <v>10755.75</v>
      </c>
      <c r="H19" s="174">
        <f t="shared" si="1"/>
        <v>118.68</v>
      </c>
    </row>
    <row r="20" spans="1:8" ht="13.5" customHeight="1">
      <c r="A20" s="138">
        <v>2010301</v>
      </c>
      <c r="B20" s="173" t="s">
        <v>39</v>
      </c>
      <c r="C20" s="174">
        <v>3512.8</v>
      </c>
      <c r="D20" s="174">
        <v>3512.8</v>
      </c>
      <c r="E20" s="174">
        <v>3358.47</v>
      </c>
      <c r="F20" s="174">
        <f t="shared" si="0"/>
        <v>95.61</v>
      </c>
      <c r="G20" s="223">
        <v>3834.46</v>
      </c>
      <c r="H20" s="174">
        <f t="shared" si="1"/>
        <v>87.59</v>
      </c>
    </row>
    <row r="21" spans="1:8" ht="13.5" customHeight="1">
      <c r="A21" s="138">
        <v>2010302</v>
      </c>
      <c r="B21" s="173" t="s">
        <v>40</v>
      </c>
      <c r="C21" s="174">
        <f>2444+200</f>
        <v>2644</v>
      </c>
      <c r="D21" s="174">
        <v>2503.85</v>
      </c>
      <c r="E21" s="174">
        <v>2339.55</v>
      </c>
      <c r="F21" s="174">
        <f t="shared" si="0"/>
        <v>93.44</v>
      </c>
      <c r="G21" s="223">
        <v>1851.23</v>
      </c>
      <c r="H21" s="174">
        <f t="shared" si="1"/>
        <v>126.38</v>
      </c>
    </row>
    <row r="22" spans="1:8" ht="13.5" customHeight="1">
      <c r="A22" s="138">
        <v>2010303</v>
      </c>
      <c r="B22" s="173" t="s">
        <v>48</v>
      </c>
      <c r="C22" s="174">
        <v>3258</v>
      </c>
      <c r="D22" s="174">
        <v>3258</v>
      </c>
      <c r="E22" s="174">
        <v>3573.06</v>
      </c>
      <c r="F22" s="174">
        <f t="shared" si="0"/>
        <v>109.67</v>
      </c>
      <c r="G22" s="223">
        <v>2193.18</v>
      </c>
      <c r="H22" s="174">
        <f t="shared" si="1"/>
        <v>162.92</v>
      </c>
    </row>
    <row r="23" spans="1:8" ht="13.5" customHeight="1">
      <c r="A23" s="138">
        <v>2010350</v>
      </c>
      <c r="B23" s="173" t="s">
        <v>46</v>
      </c>
      <c r="C23" s="174">
        <v>3385.9</v>
      </c>
      <c r="D23" s="174">
        <v>3385.9</v>
      </c>
      <c r="E23" s="174">
        <v>3280.72</v>
      </c>
      <c r="F23" s="174">
        <f t="shared" si="0"/>
        <v>96.89</v>
      </c>
      <c r="G23" s="223">
        <v>2590.49</v>
      </c>
      <c r="H23" s="174">
        <f t="shared" si="1"/>
        <v>126.64</v>
      </c>
    </row>
    <row r="24" spans="1:8" ht="13.5" customHeight="1">
      <c r="A24" s="138">
        <v>2010399</v>
      </c>
      <c r="B24" s="173" t="s">
        <v>49</v>
      </c>
      <c r="C24" s="174">
        <v>283.1</v>
      </c>
      <c r="D24" s="174">
        <v>283.1</v>
      </c>
      <c r="E24" s="174">
        <v>212.84</v>
      </c>
      <c r="F24" s="174">
        <f t="shared" si="0"/>
        <v>75.18</v>
      </c>
      <c r="G24" s="223">
        <v>286.39</v>
      </c>
      <c r="H24" s="174">
        <f t="shared" si="1"/>
        <v>74.32</v>
      </c>
    </row>
    <row r="25" spans="1:8" ht="13.5" customHeight="1">
      <c r="A25" s="138">
        <v>20104</v>
      </c>
      <c r="B25" s="173" t="s">
        <v>50</v>
      </c>
      <c r="C25" s="174">
        <v>1693.8</v>
      </c>
      <c r="D25" s="174">
        <v>1693.8</v>
      </c>
      <c r="E25" s="174">
        <v>1745.48</v>
      </c>
      <c r="F25" s="174">
        <f t="shared" si="0"/>
        <v>103.05</v>
      </c>
      <c r="G25" s="223">
        <v>2203.06</v>
      </c>
      <c r="H25" s="174">
        <f t="shared" si="1"/>
        <v>79.23</v>
      </c>
    </row>
    <row r="26" spans="1:8" ht="13.5" customHeight="1">
      <c r="A26" s="138">
        <v>2010401</v>
      </c>
      <c r="B26" s="173" t="s">
        <v>39</v>
      </c>
      <c r="C26" s="174">
        <v>698.2</v>
      </c>
      <c r="D26" s="174">
        <v>698.2</v>
      </c>
      <c r="E26" s="174">
        <v>723.24</v>
      </c>
      <c r="F26" s="174">
        <f t="shared" si="0"/>
        <v>103.59</v>
      </c>
      <c r="G26" s="223">
        <v>719.5</v>
      </c>
      <c r="H26" s="174">
        <f t="shared" si="1"/>
        <v>100.52</v>
      </c>
    </row>
    <row r="27" spans="1:8" ht="13.5" customHeight="1">
      <c r="A27" s="138">
        <v>2010402</v>
      </c>
      <c r="B27" s="173" t="s">
        <v>40</v>
      </c>
      <c r="C27" s="174">
        <v>379</v>
      </c>
      <c r="D27" s="174">
        <v>379</v>
      </c>
      <c r="E27" s="174">
        <v>406.67</v>
      </c>
      <c r="F27" s="174">
        <f t="shared" si="0"/>
        <v>107.3</v>
      </c>
      <c r="G27" s="223">
        <v>862.6</v>
      </c>
      <c r="H27" s="174">
        <f t="shared" si="1"/>
        <v>47.14</v>
      </c>
    </row>
    <row r="28" spans="1:8" ht="13.5" customHeight="1">
      <c r="A28" s="138">
        <v>2010406</v>
      </c>
      <c r="B28" s="173" t="s">
        <v>51</v>
      </c>
      <c r="C28" s="174"/>
      <c r="D28" s="174">
        <v>0</v>
      </c>
      <c r="E28" s="174"/>
      <c r="F28" s="174">
        <f t="shared" si="0"/>
      </c>
      <c r="G28" s="223">
        <v>66.24</v>
      </c>
      <c r="H28" s="174">
        <f t="shared" si="1"/>
        <v>0</v>
      </c>
    </row>
    <row r="29" spans="1:8" ht="13.5" customHeight="1">
      <c r="A29" s="175">
        <v>2010450</v>
      </c>
      <c r="B29" s="176" t="s">
        <v>46</v>
      </c>
      <c r="C29" s="174">
        <v>616.5</v>
      </c>
      <c r="D29" s="174">
        <v>616.5</v>
      </c>
      <c r="E29" s="174">
        <v>615.57</v>
      </c>
      <c r="F29" s="174">
        <f t="shared" si="0"/>
        <v>99.85</v>
      </c>
      <c r="G29" s="223">
        <v>554.72</v>
      </c>
      <c r="H29" s="174">
        <f t="shared" si="1"/>
        <v>110.97</v>
      </c>
    </row>
    <row r="30" spans="1:8" ht="13.5" customHeight="1">
      <c r="A30" s="177">
        <v>20105</v>
      </c>
      <c r="B30" s="173" t="s">
        <v>52</v>
      </c>
      <c r="C30" s="174">
        <v>1605</v>
      </c>
      <c r="D30" s="174">
        <v>1605</v>
      </c>
      <c r="E30" s="174">
        <v>1501.02</v>
      </c>
      <c r="F30" s="174">
        <f t="shared" si="0"/>
        <v>93.52</v>
      </c>
      <c r="G30" s="223">
        <v>1670.15</v>
      </c>
      <c r="H30" s="174">
        <f t="shared" si="1"/>
        <v>89.87</v>
      </c>
    </row>
    <row r="31" spans="1:8" ht="13.5" customHeight="1">
      <c r="A31" s="138">
        <v>2010501</v>
      </c>
      <c r="B31" s="173" t="s">
        <v>39</v>
      </c>
      <c r="C31" s="174">
        <v>1053</v>
      </c>
      <c r="D31" s="174">
        <v>1053</v>
      </c>
      <c r="E31" s="174">
        <v>1044.61</v>
      </c>
      <c r="F31" s="174">
        <f t="shared" si="0"/>
        <v>99.2</v>
      </c>
      <c r="G31" s="223">
        <v>1001.62</v>
      </c>
      <c r="H31" s="174">
        <f t="shared" si="1"/>
        <v>104.29</v>
      </c>
    </row>
    <row r="32" spans="1:8" ht="13.5" customHeight="1">
      <c r="A32" s="138">
        <v>2010502</v>
      </c>
      <c r="B32" s="173" t="s">
        <v>40</v>
      </c>
      <c r="C32" s="174">
        <v>23.3</v>
      </c>
      <c r="D32" s="174">
        <v>23.3</v>
      </c>
      <c r="E32" s="174">
        <v>19.93</v>
      </c>
      <c r="F32" s="174">
        <f t="shared" si="0"/>
        <v>85.54</v>
      </c>
      <c r="G32" s="223">
        <v>37.99</v>
      </c>
      <c r="H32" s="174">
        <f t="shared" si="1"/>
        <v>52.46</v>
      </c>
    </row>
    <row r="33" spans="1:8" ht="13.5" customHeight="1">
      <c r="A33" s="138">
        <v>2010505</v>
      </c>
      <c r="B33" s="173" t="s">
        <v>53</v>
      </c>
      <c r="C33" s="174">
        <v>428.5</v>
      </c>
      <c r="D33" s="174">
        <v>428.5</v>
      </c>
      <c r="E33" s="174">
        <v>353.32</v>
      </c>
      <c r="F33" s="174">
        <f t="shared" si="0"/>
        <v>82.46</v>
      </c>
      <c r="G33" s="223">
        <v>428.53</v>
      </c>
      <c r="H33" s="174">
        <f t="shared" si="1"/>
        <v>82.45</v>
      </c>
    </row>
    <row r="34" spans="1:8" ht="13.5" customHeight="1">
      <c r="A34" s="138">
        <v>2010507</v>
      </c>
      <c r="B34" s="173" t="s">
        <v>54</v>
      </c>
      <c r="C34" s="174">
        <v>44</v>
      </c>
      <c r="D34" s="174">
        <v>44</v>
      </c>
      <c r="E34" s="174">
        <v>26.93</v>
      </c>
      <c r="F34" s="174">
        <f t="shared" si="0"/>
        <v>61.2</v>
      </c>
      <c r="G34" s="223">
        <v>140.69</v>
      </c>
      <c r="H34" s="174">
        <f t="shared" si="1"/>
        <v>19.14</v>
      </c>
    </row>
    <row r="35" spans="1:8" ht="13.5" customHeight="1">
      <c r="A35" s="138">
        <v>2010508</v>
      </c>
      <c r="B35" s="173" t="s">
        <v>55</v>
      </c>
      <c r="C35" s="174">
        <v>56.2</v>
      </c>
      <c r="D35" s="174">
        <v>56.2</v>
      </c>
      <c r="E35" s="174">
        <v>56.24</v>
      </c>
      <c r="F35" s="174">
        <f t="shared" si="0"/>
        <v>100.07</v>
      </c>
      <c r="G35" s="223">
        <v>61.32</v>
      </c>
      <c r="H35" s="174">
        <f t="shared" si="1"/>
        <v>91.72</v>
      </c>
    </row>
    <row r="36" spans="1:8" ht="13.5" customHeight="1">
      <c r="A36" s="138">
        <v>20106</v>
      </c>
      <c r="B36" s="173" t="s">
        <v>57</v>
      </c>
      <c r="C36" s="174">
        <v>3534.2</v>
      </c>
      <c r="D36" s="174">
        <v>3534.2</v>
      </c>
      <c r="E36" s="174">
        <v>3454.09</v>
      </c>
      <c r="F36" s="174">
        <f t="shared" si="0"/>
        <v>97.73</v>
      </c>
      <c r="G36" s="223">
        <v>3171.87</v>
      </c>
      <c r="H36" s="174">
        <f t="shared" si="1"/>
        <v>108.9</v>
      </c>
    </row>
    <row r="37" spans="1:8" ht="13.5" customHeight="1">
      <c r="A37" s="138">
        <v>2010601</v>
      </c>
      <c r="B37" s="173" t="s">
        <v>39</v>
      </c>
      <c r="C37" s="174">
        <v>1072.7</v>
      </c>
      <c r="D37" s="174">
        <v>1072.7</v>
      </c>
      <c r="E37" s="174">
        <v>1048.07</v>
      </c>
      <c r="F37" s="174">
        <f t="shared" si="0"/>
        <v>97.7</v>
      </c>
      <c r="G37" s="223">
        <v>1058.62</v>
      </c>
      <c r="H37" s="174">
        <f t="shared" si="1"/>
        <v>99</v>
      </c>
    </row>
    <row r="38" spans="1:8" ht="13.5" customHeight="1">
      <c r="A38" s="138">
        <v>2010602</v>
      </c>
      <c r="B38" s="173" t="s">
        <v>40</v>
      </c>
      <c r="C38" s="174">
        <v>5</v>
      </c>
      <c r="D38" s="174">
        <v>5</v>
      </c>
      <c r="E38" s="174">
        <v>5.04</v>
      </c>
      <c r="F38" s="174">
        <f t="shared" si="0"/>
        <v>100.8</v>
      </c>
      <c r="G38" s="223">
        <v>4.87</v>
      </c>
      <c r="H38" s="174">
        <f t="shared" si="1"/>
        <v>103.49</v>
      </c>
    </row>
    <row r="39" spans="1:8" ht="13.5" customHeight="1">
      <c r="A39" s="138">
        <v>2010605</v>
      </c>
      <c r="B39" s="173" t="s">
        <v>58</v>
      </c>
      <c r="C39" s="174">
        <v>20</v>
      </c>
      <c r="D39" s="174">
        <v>20</v>
      </c>
      <c r="E39" s="174">
        <v>20</v>
      </c>
      <c r="F39" s="174">
        <f t="shared" si="0"/>
        <v>100</v>
      </c>
      <c r="G39" s="223">
        <v>19.97</v>
      </c>
      <c r="H39" s="174">
        <f t="shared" si="1"/>
        <v>100.15</v>
      </c>
    </row>
    <row r="40" spans="1:8" ht="13.5" customHeight="1">
      <c r="A40" s="138">
        <v>2010607</v>
      </c>
      <c r="B40" s="173" t="s">
        <v>59</v>
      </c>
      <c r="C40" s="174">
        <v>184.3</v>
      </c>
      <c r="D40" s="174">
        <v>184.3</v>
      </c>
      <c r="E40" s="174">
        <v>182.31</v>
      </c>
      <c r="F40" s="174">
        <f t="shared" si="0"/>
        <v>98.92</v>
      </c>
      <c r="G40" s="223">
        <v>192.9</v>
      </c>
      <c r="H40" s="174">
        <f t="shared" si="1"/>
        <v>94.51</v>
      </c>
    </row>
    <row r="41" spans="1:8" ht="13.5" customHeight="1">
      <c r="A41" s="138">
        <v>2010608</v>
      </c>
      <c r="B41" s="173" t="s">
        <v>60</v>
      </c>
      <c r="C41" s="174">
        <v>445</v>
      </c>
      <c r="D41" s="174">
        <v>445</v>
      </c>
      <c r="E41" s="174">
        <v>445</v>
      </c>
      <c r="F41" s="174">
        <f t="shared" si="0"/>
        <v>100</v>
      </c>
      <c r="G41" s="223">
        <v>367.82</v>
      </c>
      <c r="H41" s="174">
        <f t="shared" si="1"/>
        <v>120.98</v>
      </c>
    </row>
    <row r="42" spans="1:8" ht="13.5" customHeight="1">
      <c r="A42" s="138">
        <v>2010650</v>
      </c>
      <c r="B42" s="173" t="s">
        <v>46</v>
      </c>
      <c r="C42" s="174">
        <v>1807.1</v>
      </c>
      <c r="D42" s="174">
        <v>1807.1</v>
      </c>
      <c r="E42" s="174">
        <v>1753.67</v>
      </c>
      <c r="F42" s="174">
        <f t="shared" si="0"/>
        <v>97.04</v>
      </c>
      <c r="G42" s="223">
        <v>1527.69</v>
      </c>
      <c r="H42" s="174">
        <f t="shared" si="1"/>
        <v>114.79</v>
      </c>
    </row>
    <row r="43" spans="1:8" ht="13.5" customHeight="1">
      <c r="A43" s="131">
        <v>20107</v>
      </c>
      <c r="B43" s="132" t="s">
        <v>61</v>
      </c>
      <c r="C43" s="174">
        <v>5000</v>
      </c>
      <c r="D43" s="174">
        <v>5000</v>
      </c>
      <c r="E43" s="174">
        <v>4907.68</v>
      </c>
      <c r="F43" s="174">
        <f t="shared" si="0"/>
        <v>98.15</v>
      </c>
      <c r="G43" s="223">
        <v>300</v>
      </c>
      <c r="H43" s="174">
        <f t="shared" si="1"/>
        <v>1635.89</v>
      </c>
    </row>
    <row r="44" spans="1:8" ht="13.5" customHeight="1">
      <c r="A44" s="131">
        <v>2010710</v>
      </c>
      <c r="B44" s="132" t="s">
        <v>62</v>
      </c>
      <c r="C44" s="174"/>
      <c r="D44" s="174">
        <v>0</v>
      </c>
      <c r="E44" s="174"/>
      <c r="F44" s="174">
        <f t="shared" si="0"/>
      </c>
      <c r="G44" s="223">
        <v>300</v>
      </c>
      <c r="H44" s="174">
        <f t="shared" si="1"/>
        <v>0</v>
      </c>
    </row>
    <row r="45" spans="1:8" ht="13.5" customHeight="1">
      <c r="A45" s="131">
        <v>2010799</v>
      </c>
      <c r="B45" s="132" t="s">
        <v>63</v>
      </c>
      <c r="C45" s="174">
        <v>5000</v>
      </c>
      <c r="D45" s="174">
        <v>5000</v>
      </c>
      <c r="E45" s="174">
        <v>4907.68</v>
      </c>
      <c r="F45" s="174">
        <f t="shared" si="0"/>
        <v>98.15</v>
      </c>
      <c r="G45" s="223"/>
      <c r="H45" s="174">
        <f t="shared" si="1"/>
      </c>
    </row>
    <row r="46" spans="1:8" ht="13.5" customHeight="1">
      <c r="A46" s="138">
        <v>20108</v>
      </c>
      <c r="B46" s="173" t="s">
        <v>64</v>
      </c>
      <c r="C46" s="174">
        <v>1048.7</v>
      </c>
      <c r="D46" s="174">
        <v>1048.7</v>
      </c>
      <c r="E46" s="174">
        <v>1037.05</v>
      </c>
      <c r="F46" s="174">
        <f t="shared" si="0"/>
        <v>98.89</v>
      </c>
      <c r="G46" s="223">
        <v>753.2</v>
      </c>
      <c r="H46" s="174">
        <f t="shared" si="1"/>
        <v>137.69</v>
      </c>
    </row>
    <row r="47" spans="1:8" ht="13.5" customHeight="1">
      <c r="A47" s="138">
        <v>2010801</v>
      </c>
      <c r="B47" s="173" t="s">
        <v>39</v>
      </c>
      <c r="C47" s="174">
        <v>344.3</v>
      </c>
      <c r="D47" s="174">
        <v>344.3</v>
      </c>
      <c r="E47" s="174">
        <v>343.13</v>
      </c>
      <c r="F47" s="174">
        <f t="shared" si="0"/>
        <v>99.66</v>
      </c>
      <c r="G47" s="223">
        <v>320.64</v>
      </c>
      <c r="H47" s="174">
        <f t="shared" si="1"/>
        <v>107.01</v>
      </c>
    </row>
    <row r="48" spans="1:8" ht="13.5" customHeight="1">
      <c r="A48" s="138">
        <v>2010804</v>
      </c>
      <c r="B48" s="173" t="s">
        <v>65</v>
      </c>
      <c r="C48" s="174">
        <v>213</v>
      </c>
      <c r="D48" s="174">
        <v>213</v>
      </c>
      <c r="E48" s="174">
        <v>213</v>
      </c>
      <c r="F48" s="174">
        <f t="shared" si="0"/>
        <v>100</v>
      </c>
      <c r="G48" s="223"/>
      <c r="H48" s="174">
        <f t="shared" si="1"/>
      </c>
    </row>
    <row r="49" spans="1:8" ht="13.5" customHeight="1">
      <c r="A49" s="138">
        <v>2010850</v>
      </c>
      <c r="B49" s="173" t="s">
        <v>46</v>
      </c>
      <c r="C49" s="174">
        <v>491.4</v>
      </c>
      <c r="D49" s="174">
        <v>491.4</v>
      </c>
      <c r="E49" s="174">
        <v>480.93</v>
      </c>
      <c r="F49" s="174">
        <f t="shared" si="0"/>
        <v>97.87</v>
      </c>
      <c r="G49" s="223">
        <v>432.56</v>
      </c>
      <c r="H49" s="174">
        <f t="shared" si="1"/>
        <v>111.18</v>
      </c>
    </row>
    <row r="50" spans="1:8" ht="13.5" customHeight="1">
      <c r="A50" s="138">
        <v>20111</v>
      </c>
      <c r="B50" s="173" t="s">
        <v>344</v>
      </c>
      <c r="C50" s="174">
        <v>3425.5</v>
      </c>
      <c r="D50" s="174">
        <v>3425.5</v>
      </c>
      <c r="E50" s="174">
        <v>3556.27</v>
      </c>
      <c r="F50" s="174">
        <f t="shared" si="0"/>
        <v>103.82</v>
      </c>
      <c r="G50" s="223">
        <v>2966.08</v>
      </c>
      <c r="H50" s="174">
        <f t="shared" si="1"/>
        <v>119.9</v>
      </c>
    </row>
    <row r="51" spans="1:8" ht="13.5" customHeight="1">
      <c r="A51" s="138">
        <v>2011101</v>
      </c>
      <c r="B51" s="173" t="s">
        <v>39</v>
      </c>
      <c r="C51" s="174">
        <v>2920.2</v>
      </c>
      <c r="D51" s="174">
        <v>2920.2</v>
      </c>
      <c r="E51" s="174">
        <v>3048.26</v>
      </c>
      <c r="F51" s="174">
        <f t="shared" si="0"/>
        <v>104.39</v>
      </c>
      <c r="G51" s="223">
        <v>2469.65</v>
      </c>
      <c r="H51" s="174">
        <f t="shared" si="1"/>
        <v>123.43</v>
      </c>
    </row>
    <row r="52" spans="1:8" ht="13.5" customHeight="1">
      <c r="A52" s="138">
        <v>2011102</v>
      </c>
      <c r="B52" s="173" t="s">
        <v>40</v>
      </c>
      <c r="C52" s="174">
        <v>347.4</v>
      </c>
      <c r="D52" s="174">
        <v>347.4</v>
      </c>
      <c r="E52" s="174">
        <v>358.73</v>
      </c>
      <c r="F52" s="174">
        <f t="shared" si="0"/>
        <v>103.26</v>
      </c>
      <c r="G52" s="223">
        <v>377.51</v>
      </c>
      <c r="H52" s="174">
        <f t="shared" si="1"/>
        <v>95.03</v>
      </c>
    </row>
    <row r="53" spans="1:8" ht="13.5" customHeight="1">
      <c r="A53" s="138">
        <v>2011150</v>
      </c>
      <c r="B53" s="173" t="s">
        <v>46</v>
      </c>
      <c r="C53" s="174">
        <v>157.9</v>
      </c>
      <c r="D53" s="174">
        <v>157.9</v>
      </c>
      <c r="E53" s="174">
        <v>149.28</v>
      </c>
      <c r="F53" s="174">
        <f t="shared" si="0"/>
        <v>94.54</v>
      </c>
      <c r="G53" s="223">
        <v>118.92</v>
      </c>
      <c r="H53" s="174">
        <f t="shared" si="1"/>
        <v>125.53</v>
      </c>
    </row>
    <row r="54" spans="1:8" ht="13.5" customHeight="1">
      <c r="A54" s="138">
        <v>20113</v>
      </c>
      <c r="B54" s="173" t="s">
        <v>68</v>
      </c>
      <c r="C54" s="174">
        <v>2814.5</v>
      </c>
      <c r="D54" s="174">
        <v>2814.5</v>
      </c>
      <c r="E54" s="174">
        <v>3063.63</v>
      </c>
      <c r="F54" s="174">
        <f t="shared" si="0"/>
        <v>108.85</v>
      </c>
      <c r="G54" s="223">
        <v>8400.77</v>
      </c>
      <c r="H54" s="174">
        <f t="shared" si="1"/>
        <v>36.47</v>
      </c>
    </row>
    <row r="55" spans="1:8" ht="13.5" customHeight="1">
      <c r="A55" s="138">
        <v>2011301</v>
      </c>
      <c r="B55" s="173" t="s">
        <v>39</v>
      </c>
      <c r="C55" s="174">
        <v>755.1</v>
      </c>
      <c r="D55" s="174">
        <v>755.1</v>
      </c>
      <c r="E55" s="174">
        <v>739.02</v>
      </c>
      <c r="F55" s="174">
        <f t="shared" si="0"/>
        <v>97.87</v>
      </c>
      <c r="G55" s="223">
        <v>696.35</v>
      </c>
      <c r="H55" s="174">
        <f t="shared" si="1"/>
        <v>106.13</v>
      </c>
    </row>
    <row r="56" spans="1:8" ht="13.5" customHeight="1">
      <c r="A56" s="138">
        <v>2011302</v>
      </c>
      <c r="B56" s="173" t="s">
        <v>40</v>
      </c>
      <c r="C56" s="174">
        <v>28</v>
      </c>
      <c r="D56" s="174">
        <v>28</v>
      </c>
      <c r="E56" s="174">
        <v>28</v>
      </c>
      <c r="F56" s="174">
        <f t="shared" si="0"/>
        <v>100</v>
      </c>
      <c r="G56" s="223">
        <v>28.72</v>
      </c>
      <c r="H56" s="174">
        <f t="shared" si="1"/>
        <v>97.49</v>
      </c>
    </row>
    <row r="57" spans="1:8" ht="13.5" customHeight="1">
      <c r="A57" s="138">
        <v>2011308</v>
      </c>
      <c r="B57" s="173" t="s">
        <v>69</v>
      </c>
      <c r="C57" s="174">
        <v>488.9</v>
      </c>
      <c r="D57" s="174">
        <v>488.9</v>
      </c>
      <c r="E57" s="174">
        <v>886.61</v>
      </c>
      <c r="F57" s="174">
        <f t="shared" si="0"/>
        <v>181.35</v>
      </c>
      <c r="G57" s="223">
        <v>5537.13</v>
      </c>
      <c r="H57" s="174">
        <f t="shared" si="1"/>
        <v>16.01</v>
      </c>
    </row>
    <row r="58" spans="1:8" ht="13.5" customHeight="1">
      <c r="A58" s="138">
        <v>2011350</v>
      </c>
      <c r="B58" s="173" t="s">
        <v>46</v>
      </c>
      <c r="C58" s="174">
        <v>1260.1</v>
      </c>
      <c r="D58" s="174">
        <v>1260.1</v>
      </c>
      <c r="E58" s="174">
        <v>1115.72</v>
      </c>
      <c r="F58" s="174">
        <f t="shared" si="0"/>
        <v>88.54</v>
      </c>
      <c r="G58" s="223">
        <v>894.06</v>
      </c>
      <c r="H58" s="174">
        <f t="shared" si="1"/>
        <v>124.79</v>
      </c>
    </row>
    <row r="59" spans="1:8" ht="13.5" customHeight="1">
      <c r="A59" s="138">
        <v>2011399</v>
      </c>
      <c r="B59" s="173" t="s">
        <v>70</v>
      </c>
      <c r="C59" s="174">
        <v>282.4</v>
      </c>
      <c r="D59" s="174">
        <v>282.4</v>
      </c>
      <c r="E59" s="174">
        <v>294.27</v>
      </c>
      <c r="F59" s="174">
        <f t="shared" si="0"/>
        <v>104.2</v>
      </c>
      <c r="G59" s="223">
        <v>1244.51</v>
      </c>
      <c r="H59" s="174">
        <f t="shared" si="1"/>
        <v>23.65</v>
      </c>
    </row>
    <row r="60" spans="1:8" ht="13.5" customHeight="1">
      <c r="A60" s="138">
        <v>20114</v>
      </c>
      <c r="B60" s="173" t="s">
        <v>71</v>
      </c>
      <c r="C60" s="174"/>
      <c r="D60" s="174"/>
      <c r="E60" s="174">
        <v>20</v>
      </c>
      <c r="F60" s="174"/>
      <c r="G60" s="223"/>
      <c r="H60" s="174">
        <f t="shared" si="1"/>
      </c>
    </row>
    <row r="61" spans="1:8" ht="13.5" customHeight="1">
      <c r="A61" s="138">
        <v>2011499</v>
      </c>
      <c r="B61" s="173" t="s">
        <v>72</v>
      </c>
      <c r="C61" s="174"/>
      <c r="D61" s="174"/>
      <c r="E61" s="174">
        <v>20</v>
      </c>
      <c r="F61" s="174"/>
      <c r="G61" s="223"/>
      <c r="H61" s="174">
        <f t="shared" si="1"/>
      </c>
    </row>
    <row r="62" spans="1:8" ht="13.5" customHeight="1">
      <c r="A62" s="138">
        <v>20126</v>
      </c>
      <c r="B62" s="173" t="s">
        <v>73</v>
      </c>
      <c r="C62" s="174">
        <v>260</v>
      </c>
      <c r="D62" s="174">
        <v>120</v>
      </c>
      <c r="E62" s="174">
        <v>62.15</v>
      </c>
      <c r="F62" s="174">
        <f aca="true" t="shared" si="2" ref="F62:F70">IF(D62=0,"",E62/D62*100)</f>
        <v>51.79</v>
      </c>
      <c r="G62" s="223">
        <v>43.48</v>
      </c>
      <c r="H62" s="174">
        <f t="shared" si="1"/>
        <v>142.94</v>
      </c>
    </row>
    <row r="63" spans="1:8" ht="13.5" customHeight="1">
      <c r="A63" s="138">
        <v>2012604</v>
      </c>
      <c r="B63" s="173" t="s">
        <v>74</v>
      </c>
      <c r="C63" s="174">
        <v>260</v>
      </c>
      <c r="D63" s="174">
        <v>120</v>
      </c>
      <c r="E63" s="174">
        <v>62.15</v>
      </c>
      <c r="F63" s="174">
        <f t="shared" si="2"/>
        <v>51.79</v>
      </c>
      <c r="G63" s="223">
        <v>43.48</v>
      </c>
      <c r="H63" s="174">
        <f t="shared" si="1"/>
        <v>142.94</v>
      </c>
    </row>
    <row r="64" spans="1:8" ht="13.5" customHeight="1">
      <c r="A64" s="138">
        <v>20128</v>
      </c>
      <c r="B64" s="173" t="s">
        <v>75</v>
      </c>
      <c r="C64" s="174">
        <v>333</v>
      </c>
      <c r="D64" s="174">
        <v>333</v>
      </c>
      <c r="E64" s="174">
        <v>300.27</v>
      </c>
      <c r="F64" s="174">
        <f t="shared" si="2"/>
        <v>90.17</v>
      </c>
      <c r="G64" s="223">
        <v>281.8</v>
      </c>
      <c r="H64" s="174">
        <f t="shared" si="1"/>
        <v>106.55</v>
      </c>
    </row>
    <row r="65" spans="1:8" ht="13.5" customHeight="1">
      <c r="A65" s="138">
        <v>2012801</v>
      </c>
      <c r="B65" s="173" t="s">
        <v>39</v>
      </c>
      <c r="C65" s="174">
        <v>288.7</v>
      </c>
      <c r="D65" s="174">
        <v>288.7</v>
      </c>
      <c r="E65" s="174">
        <v>266.06</v>
      </c>
      <c r="F65" s="174">
        <f t="shared" si="2"/>
        <v>92.16</v>
      </c>
      <c r="G65" s="223">
        <v>222.91</v>
      </c>
      <c r="H65" s="174">
        <f t="shared" si="1"/>
        <v>119.36</v>
      </c>
    </row>
    <row r="66" spans="1:8" ht="13.5" customHeight="1">
      <c r="A66" s="138">
        <v>2012802</v>
      </c>
      <c r="B66" s="173" t="s">
        <v>40</v>
      </c>
      <c r="C66" s="174">
        <v>14</v>
      </c>
      <c r="D66" s="174">
        <v>14</v>
      </c>
      <c r="E66" s="174">
        <v>14</v>
      </c>
      <c r="F66" s="174">
        <f t="shared" si="2"/>
        <v>100</v>
      </c>
      <c r="G66" s="223">
        <v>29</v>
      </c>
      <c r="H66" s="174">
        <f t="shared" si="1"/>
        <v>48.28</v>
      </c>
    </row>
    <row r="67" spans="1:8" ht="13.5" customHeight="1">
      <c r="A67" s="138">
        <v>2012850</v>
      </c>
      <c r="B67" s="173" t="s">
        <v>46</v>
      </c>
      <c r="C67" s="174"/>
      <c r="D67" s="174">
        <v>0</v>
      </c>
      <c r="E67" s="174">
        <v>1.18</v>
      </c>
      <c r="F67" s="174">
        <f t="shared" si="2"/>
      </c>
      <c r="G67" s="223">
        <v>5.62</v>
      </c>
      <c r="H67" s="174">
        <f t="shared" si="1"/>
        <v>21</v>
      </c>
    </row>
    <row r="68" spans="1:8" ht="13.5" customHeight="1">
      <c r="A68" s="138">
        <v>2012899</v>
      </c>
      <c r="B68" s="173" t="s">
        <v>76</v>
      </c>
      <c r="C68" s="174">
        <v>30.3</v>
      </c>
      <c r="D68" s="174">
        <v>30.3</v>
      </c>
      <c r="E68" s="174">
        <v>19.03</v>
      </c>
      <c r="F68" s="174">
        <f t="shared" si="2"/>
        <v>62.81</v>
      </c>
      <c r="G68" s="223">
        <v>24.27</v>
      </c>
      <c r="H68" s="174">
        <f t="shared" si="1"/>
        <v>78.41</v>
      </c>
    </row>
    <row r="69" spans="1:8" ht="13.5" customHeight="1">
      <c r="A69" s="138">
        <v>20129</v>
      </c>
      <c r="B69" s="173" t="s">
        <v>77</v>
      </c>
      <c r="C69" s="174">
        <v>1586.3</v>
      </c>
      <c r="D69" s="174">
        <v>1586.3</v>
      </c>
      <c r="E69" s="174">
        <v>1521.39</v>
      </c>
      <c r="F69" s="174">
        <f t="shared" si="2"/>
        <v>95.91</v>
      </c>
      <c r="G69" s="223">
        <v>1415.43</v>
      </c>
      <c r="H69" s="174">
        <f aca="true" t="shared" si="3" ref="H69:H132">IF(G69=0,"",E69/G69*100)</f>
        <v>107.49</v>
      </c>
    </row>
    <row r="70" spans="1:8" ht="13.5" customHeight="1">
      <c r="A70" s="138">
        <v>2012901</v>
      </c>
      <c r="B70" s="173" t="s">
        <v>39</v>
      </c>
      <c r="C70" s="174">
        <v>785.9</v>
      </c>
      <c r="D70" s="174">
        <v>785.9</v>
      </c>
      <c r="E70" s="174">
        <v>753.05</v>
      </c>
      <c r="F70" s="174">
        <f t="shared" si="2"/>
        <v>95.82</v>
      </c>
      <c r="G70" s="223">
        <v>739.66</v>
      </c>
      <c r="H70" s="174">
        <f t="shared" si="3"/>
        <v>101.81</v>
      </c>
    </row>
    <row r="71" spans="1:8" ht="13.5" customHeight="1">
      <c r="A71" s="138">
        <v>2012902</v>
      </c>
      <c r="B71" s="173" t="s">
        <v>40</v>
      </c>
      <c r="C71" s="174">
        <v>218.7</v>
      </c>
      <c r="D71" s="174">
        <v>218.7</v>
      </c>
      <c r="E71" s="174">
        <v>203.1</v>
      </c>
      <c r="F71" s="174">
        <f aca="true" t="shared" si="4" ref="F71:F103">IF(D71=0,"",E71/D71*100)</f>
        <v>92.87</v>
      </c>
      <c r="G71" s="223">
        <v>176.77</v>
      </c>
      <c r="H71" s="174">
        <f t="shared" si="3"/>
        <v>114.9</v>
      </c>
    </row>
    <row r="72" spans="1:8" ht="13.5" customHeight="1">
      <c r="A72" s="138">
        <v>2012950</v>
      </c>
      <c r="B72" s="173" t="s">
        <v>46</v>
      </c>
      <c r="C72" s="174">
        <v>316.7</v>
      </c>
      <c r="D72" s="174">
        <v>316.7</v>
      </c>
      <c r="E72" s="174">
        <v>300.3</v>
      </c>
      <c r="F72" s="174">
        <f t="shared" si="4"/>
        <v>94.82</v>
      </c>
      <c r="G72" s="223">
        <v>233.23</v>
      </c>
      <c r="H72" s="174">
        <f t="shared" si="3"/>
        <v>128.76</v>
      </c>
    </row>
    <row r="73" spans="1:8" ht="13.5" customHeight="1">
      <c r="A73" s="138">
        <v>2012999</v>
      </c>
      <c r="B73" s="173" t="s">
        <v>78</v>
      </c>
      <c r="C73" s="174">
        <v>265</v>
      </c>
      <c r="D73" s="174">
        <v>265</v>
      </c>
      <c r="E73" s="174">
        <v>264.94</v>
      </c>
      <c r="F73" s="174">
        <f t="shared" si="4"/>
        <v>99.98</v>
      </c>
      <c r="G73" s="223">
        <v>265.77</v>
      </c>
      <c r="H73" s="174">
        <f t="shared" si="3"/>
        <v>99.69</v>
      </c>
    </row>
    <row r="74" spans="1:8" s="158" customFormat="1" ht="13.5" customHeight="1">
      <c r="A74" s="138">
        <v>20131</v>
      </c>
      <c r="B74" s="173" t="s">
        <v>79</v>
      </c>
      <c r="C74" s="174">
        <f>1796.6+42</f>
        <v>1838.6</v>
      </c>
      <c r="D74" s="174">
        <v>1838.6</v>
      </c>
      <c r="E74" s="174">
        <v>1782.07</v>
      </c>
      <c r="F74" s="174">
        <f t="shared" si="4"/>
        <v>96.93</v>
      </c>
      <c r="G74" s="223">
        <v>1468.63</v>
      </c>
      <c r="H74" s="174">
        <f t="shared" si="3"/>
        <v>121.34</v>
      </c>
    </row>
    <row r="75" spans="1:8" ht="13.5" customHeight="1">
      <c r="A75" s="138">
        <v>2013101</v>
      </c>
      <c r="B75" s="173" t="s">
        <v>39</v>
      </c>
      <c r="C75" s="174">
        <v>1488.8</v>
      </c>
      <c r="D75" s="174">
        <v>1488.8</v>
      </c>
      <c r="E75" s="174">
        <v>1423.56</v>
      </c>
      <c r="F75" s="174">
        <f t="shared" si="4"/>
        <v>95.62</v>
      </c>
      <c r="G75" s="223">
        <v>1305.33</v>
      </c>
      <c r="H75" s="174">
        <f t="shared" si="3"/>
        <v>109.06</v>
      </c>
    </row>
    <row r="76" spans="1:8" ht="13.5" customHeight="1">
      <c r="A76" s="138">
        <v>2013102</v>
      </c>
      <c r="B76" s="173" t="s">
        <v>40</v>
      </c>
      <c r="C76" s="174">
        <f>215.1+42</f>
        <v>257.1</v>
      </c>
      <c r="D76" s="174">
        <v>257.1</v>
      </c>
      <c r="E76" s="174">
        <v>279.63</v>
      </c>
      <c r="F76" s="174">
        <f t="shared" si="4"/>
        <v>108.76</v>
      </c>
      <c r="G76" s="223">
        <v>123.04</v>
      </c>
      <c r="H76" s="174">
        <f t="shared" si="3"/>
        <v>227.27</v>
      </c>
    </row>
    <row r="77" spans="1:8" ht="13.5" customHeight="1">
      <c r="A77" s="138">
        <v>2013150</v>
      </c>
      <c r="B77" s="173" t="s">
        <v>46</v>
      </c>
      <c r="C77" s="174">
        <v>92.7</v>
      </c>
      <c r="D77" s="174">
        <v>92.7</v>
      </c>
      <c r="E77" s="174">
        <v>78.89</v>
      </c>
      <c r="F77" s="174">
        <f t="shared" si="4"/>
        <v>85.1</v>
      </c>
      <c r="G77" s="223">
        <v>40.27</v>
      </c>
      <c r="H77" s="174">
        <f t="shared" si="3"/>
        <v>195.9</v>
      </c>
    </row>
    <row r="78" spans="1:8" ht="13.5" customHeight="1">
      <c r="A78" s="138">
        <v>20132</v>
      </c>
      <c r="B78" s="173" t="s">
        <v>80</v>
      </c>
      <c r="C78" s="174">
        <v>1793.8</v>
      </c>
      <c r="D78" s="174">
        <v>1793.8</v>
      </c>
      <c r="E78" s="174">
        <v>1834.5</v>
      </c>
      <c r="F78" s="174">
        <f t="shared" si="4"/>
        <v>102.27</v>
      </c>
      <c r="G78" s="223">
        <v>1560.72</v>
      </c>
      <c r="H78" s="174">
        <f t="shared" si="3"/>
        <v>117.54</v>
      </c>
    </row>
    <row r="79" spans="1:8" ht="13.5" customHeight="1">
      <c r="A79" s="138">
        <v>2013201</v>
      </c>
      <c r="B79" s="173" t="s">
        <v>39</v>
      </c>
      <c r="C79" s="174">
        <v>763.4</v>
      </c>
      <c r="D79" s="174">
        <v>763.4</v>
      </c>
      <c r="E79" s="174">
        <v>738.56</v>
      </c>
      <c r="F79" s="174">
        <f t="shared" si="4"/>
        <v>96.75</v>
      </c>
      <c r="G79" s="223">
        <v>694.13</v>
      </c>
      <c r="H79" s="174">
        <f t="shared" si="3"/>
        <v>106.4</v>
      </c>
    </row>
    <row r="80" spans="1:8" ht="13.5" customHeight="1">
      <c r="A80" s="138">
        <v>2013202</v>
      </c>
      <c r="B80" s="173" t="s">
        <v>40</v>
      </c>
      <c r="C80" s="174">
        <v>931.9</v>
      </c>
      <c r="D80" s="174">
        <v>931.9</v>
      </c>
      <c r="E80" s="174">
        <v>1028.26</v>
      </c>
      <c r="F80" s="174">
        <f t="shared" si="4"/>
        <v>110.34</v>
      </c>
      <c r="G80" s="223">
        <v>673.25</v>
      </c>
      <c r="H80" s="174">
        <f t="shared" si="3"/>
        <v>152.73</v>
      </c>
    </row>
    <row r="81" spans="1:8" ht="13.5" customHeight="1">
      <c r="A81" s="131">
        <v>2013250</v>
      </c>
      <c r="B81" s="132" t="s">
        <v>46</v>
      </c>
      <c r="C81" s="174">
        <v>98.5</v>
      </c>
      <c r="D81" s="174">
        <v>98.5</v>
      </c>
      <c r="E81" s="174">
        <v>67.69</v>
      </c>
      <c r="F81" s="174">
        <f t="shared" si="4"/>
        <v>68.72</v>
      </c>
      <c r="G81" s="223">
        <v>11.34</v>
      </c>
      <c r="H81" s="174">
        <f t="shared" si="3"/>
        <v>596.91</v>
      </c>
    </row>
    <row r="82" spans="1:8" ht="13.5" customHeight="1">
      <c r="A82" s="131">
        <v>2013299</v>
      </c>
      <c r="B82" s="132" t="s">
        <v>81</v>
      </c>
      <c r="C82" s="174"/>
      <c r="D82" s="174">
        <v>0</v>
      </c>
      <c r="E82" s="174"/>
      <c r="F82" s="174">
        <f t="shared" si="4"/>
      </c>
      <c r="G82" s="223">
        <v>182</v>
      </c>
      <c r="H82" s="174">
        <f t="shared" si="3"/>
        <v>0</v>
      </c>
    </row>
    <row r="83" spans="1:8" ht="13.5" customHeight="1">
      <c r="A83" s="138">
        <v>20133</v>
      </c>
      <c r="B83" s="173" t="s">
        <v>82</v>
      </c>
      <c r="C83" s="174">
        <v>1670.3</v>
      </c>
      <c r="D83" s="174">
        <v>1670.3</v>
      </c>
      <c r="E83" s="174">
        <v>1632.05</v>
      </c>
      <c r="F83" s="174">
        <f t="shared" si="4"/>
        <v>97.71</v>
      </c>
      <c r="G83" s="223">
        <v>1557.07</v>
      </c>
      <c r="H83" s="174">
        <f t="shared" si="3"/>
        <v>104.82</v>
      </c>
    </row>
    <row r="84" spans="1:8" ht="13.5" customHeight="1">
      <c r="A84" s="138">
        <v>2013301</v>
      </c>
      <c r="B84" s="173" t="s">
        <v>39</v>
      </c>
      <c r="C84" s="174">
        <v>436.6</v>
      </c>
      <c r="D84" s="174">
        <v>436.6</v>
      </c>
      <c r="E84" s="174">
        <v>429.81</v>
      </c>
      <c r="F84" s="174">
        <f t="shared" si="4"/>
        <v>98.44</v>
      </c>
      <c r="G84" s="223">
        <v>430.56</v>
      </c>
      <c r="H84" s="174">
        <f t="shared" si="3"/>
        <v>99.83</v>
      </c>
    </row>
    <row r="85" spans="1:8" ht="13.5" customHeight="1">
      <c r="A85" s="138">
        <v>2013302</v>
      </c>
      <c r="B85" s="173" t="s">
        <v>40</v>
      </c>
      <c r="C85" s="174">
        <v>150</v>
      </c>
      <c r="D85" s="174">
        <v>150</v>
      </c>
      <c r="E85" s="174">
        <v>164.52</v>
      </c>
      <c r="F85" s="174">
        <f t="shared" si="4"/>
        <v>109.68</v>
      </c>
      <c r="G85" s="223">
        <v>269.62</v>
      </c>
      <c r="H85" s="174">
        <f t="shared" si="3"/>
        <v>61.02</v>
      </c>
    </row>
    <row r="86" spans="1:8" ht="13.5" customHeight="1">
      <c r="A86" s="138">
        <v>2013350</v>
      </c>
      <c r="B86" s="173" t="s">
        <v>46</v>
      </c>
      <c r="C86" s="174">
        <v>1083.8</v>
      </c>
      <c r="D86" s="174">
        <v>1083.8</v>
      </c>
      <c r="E86" s="174">
        <v>1037.72</v>
      </c>
      <c r="F86" s="174">
        <f t="shared" si="4"/>
        <v>95.75</v>
      </c>
      <c r="G86" s="223">
        <v>856.89</v>
      </c>
      <c r="H86" s="174">
        <f t="shared" si="3"/>
        <v>121.1</v>
      </c>
    </row>
    <row r="87" spans="1:8" ht="13.5" customHeight="1">
      <c r="A87" s="138">
        <v>20134</v>
      </c>
      <c r="B87" s="173" t="s">
        <v>83</v>
      </c>
      <c r="C87" s="174">
        <v>793.7</v>
      </c>
      <c r="D87" s="174">
        <v>793.7</v>
      </c>
      <c r="E87" s="174">
        <v>707.27</v>
      </c>
      <c r="F87" s="174">
        <f t="shared" si="4"/>
        <v>89.11</v>
      </c>
      <c r="G87" s="223">
        <v>797.36</v>
      </c>
      <c r="H87" s="174">
        <f t="shared" si="3"/>
        <v>88.7</v>
      </c>
    </row>
    <row r="88" spans="1:8" ht="13.5" customHeight="1">
      <c r="A88" s="138">
        <v>2013401</v>
      </c>
      <c r="B88" s="173" t="s">
        <v>39</v>
      </c>
      <c r="C88" s="174">
        <v>446.2</v>
      </c>
      <c r="D88" s="174">
        <v>446.2</v>
      </c>
      <c r="E88" s="174">
        <v>408.57</v>
      </c>
      <c r="F88" s="174">
        <f t="shared" si="4"/>
        <v>91.57</v>
      </c>
      <c r="G88" s="223">
        <v>404.99</v>
      </c>
      <c r="H88" s="174">
        <f t="shared" si="3"/>
        <v>100.88</v>
      </c>
    </row>
    <row r="89" spans="1:8" ht="13.5" customHeight="1">
      <c r="A89" s="138">
        <v>2013402</v>
      </c>
      <c r="B89" s="173" t="s">
        <v>40</v>
      </c>
      <c r="C89" s="174">
        <v>247.6</v>
      </c>
      <c r="D89" s="174">
        <v>247.6</v>
      </c>
      <c r="E89" s="174">
        <v>235.42</v>
      </c>
      <c r="F89" s="174">
        <f t="shared" si="4"/>
        <v>95.08</v>
      </c>
      <c r="G89" s="223">
        <v>301.31</v>
      </c>
      <c r="H89" s="174">
        <f t="shared" si="3"/>
        <v>78.13</v>
      </c>
    </row>
    <row r="90" spans="1:8" ht="13.5" customHeight="1">
      <c r="A90" s="138">
        <v>2013450</v>
      </c>
      <c r="B90" s="173" t="s">
        <v>46</v>
      </c>
      <c r="C90" s="174">
        <v>99.9</v>
      </c>
      <c r="D90" s="174">
        <v>99.9</v>
      </c>
      <c r="E90" s="174">
        <v>63.28</v>
      </c>
      <c r="F90" s="174">
        <f t="shared" si="4"/>
        <v>63.34</v>
      </c>
      <c r="G90" s="223">
        <v>91.05</v>
      </c>
      <c r="H90" s="174">
        <f t="shared" si="3"/>
        <v>69.5</v>
      </c>
    </row>
    <row r="91" spans="1:8" ht="13.5" customHeight="1">
      <c r="A91" s="138">
        <v>20136</v>
      </c>
      <c r="B91" s="173" t="s">
        <v>84</v>
      </c>
      <c r="C91" s="174">
        <v>507.1</v>
      </c>
      <c r="D91" s="174">
        <v>507.1</v>
      </c>
      <c r="E91" s="174">
        <v>474.21</v>
      </c>
      <c r="F91" s="174">
        <f t="shared" si="4"/>
        <v>93.51</v>
      </c>
      <c r="G91" s="223">
        <v>405.57</v>
      </c>
      <c r="H91" s="174">
        <f t="shared" si="3"/>
        <v>116.92</v>
      </c>
    </row>
    <row r="92" spans="1:8" ht="13.5" customHeight="1">
      <c r="A92" s="138">
        <v>2013602</v>
      </c>
      <c r="B92" s="173" t="s">
        <v>40</v>
      </c>
      <c r="C92" s="174">
        <v>185</v>
      </c>
      <c r="D92" s="174">
        <v>185</v>
      </c>
      <c r="E92" s="174">
        <v>160.15</v>
      </c>
      <c r="F92" s="174">
        <f t="shared" si="4"/>
        <v>86.57</v>
      </c>
      <c r="G92" s="223">
        <v>131.24</v>
      </c>
      <c r="H92" s="174">
        <f t="shared" si="3"/>
        <v>122.03</v>
      </c>
    </row>
    <row r="93" spans="1:8" ht="13.5" customHeight="1">
      <c r="A93" s="138">
        <v>2013650</v>
      </c>
      <c r="B93" s="173" t="s">
        <v>46</v>
      </c>
      <c r="C93" s="174">
        <v>322.1</v>
      </c>
      <c r="D93" s="174">
        <v>322.1</v>
      </c>
      <c r="E93" s="174">
        <v>314.06</v>
      </c>
      <c r="F93" s="174">
        <f t="shared" si="4"/>
        <v>97.5</v>
      </c>
      <c r="G93" s="223">
        <v>274.34</v>
      </c>
      <c r="H93" s="174">
        <f t="shared" si="3"/>
        <v>114.48</v>
      </c>
    </row>
    <row r="94" spans="1:8" ht="13.5" customHeight="1">
      <c r="A94" s="138">
        <v>20137</v>
      </c>
      <c r="B94" s="173" t="s">
        <v>85</v>
      </c>
      <c r="C94" s="174">
        <v>373.1</v>
      </c>
      <c r="D94" s="174">
        <v>373.1</v>
      </c>
      <c r="E94" s="174">
        <v>379.33</v>
      </c>
      <c r="F94" s="174">
        <f t="shared" si="4"/>
        <v>101.67</v>
      </c>
      <c r="G94" s="223">
        <v>345.19</v>
      </c>
      <c r="H94" s="174">
        <f t="shared" si="3"/>
        <v>109.89</v>
      </c>
    </row>
    <row r="95" spans="1:8" ht="13.5" customHeight="1">
      <c r="A95" s="138">
        <v>2013701</v>
      </c>
      <c r="B95" s="173" t="s">
        <v>39</v>
      </c>
      <c r="C95" s="174">
        <v>184.5</v>
      </c>
      <c r="D95" s="174">
        <v>184.5</v>
      </c>
      <c r="E95" s="174">
        <v>196.63</v>
      </c>
      <c r="F95" s="174">
        <f t="shared" si="4"/>
        <v>106.57</v>
      </c>
      <c r="G95" s="223">
        <v>185.57</v>
      </c>
      <c r="H95" s="174">
        <f t="shared" si="3"/>
        <v>105.96</v>
      </c>
    </row>
    <row r="96" spans="1:8" ht="13.5" customHeight="1">
      <c r="A96" s="138">
        <v>2013750</v>
      </c>
      <c r="B96" s="173" t="s">
        <v>46</v>
      </c>
      <c r="C96" s="174">
        <v>188.6</v>
      </c>
      <c r="D96" s="174">
        <v>188.6</v>
      </c>
      <c r="E96" s="174">
        <v>182.7</v>
      </c>
      <c r="F96" s="174">
        <f t="shared" si="4"/>
        <v>96.87</v>
      </c>
      <c r="G96" s="223">
        <v>159.62</v>
      </c>
      <c r="H96" s="174">
        <f t="shared" si="3"/>
        <v>114.46</v>
      </c>
    </row>
    <row r="97" spans="1:8" ht="13.5" customHeight="1">
      <c r="A97" s="138">
        <v>20138</v>
      </c>
      <c r="B97" s="173" t="s">
        <v>86</v>
      </c>
      <c r="C97" s="174">
        <v>6804.4</v>
      </c>
      <c r="D97" s="174">
        <v>6804.4</v>
      </c>
      <c r="E97" s="174">
        <v>6795.5</v>
      </c>
      <c r="F97" s="174">
        <f t="shared" si="4"/>
        <v>99.87</v>
      </c>
      <c r="G97" s="223">
        <v>6600.36</v>
      </c>
      <c r="H97" s="174">
        <f t="shared" si="3"/>
        <v>102.96</v>
      </c>
    </row>
    <row r="98" spans="1:8" ht="13.5" customHeight="1">
      <c r="A98" s="138">
        <v>2013801</v>
      </c>
      <c r="B98" s="173" t="s">
        <v>39</v>
      </c>
      <c r="C98" s="174">
        <v>5399.3</v>
      </c>
      <c r="D98" s="174">
        <v>5399.3</v>
      </c>
      <c r="E98" s="174">
        <v>5381.45</v>
      </c>
      <c r="F98" s="174">
        <f t="shared" si="4"/>
        <v>99.67</v>
      </c>
      <c r="G98" s="223">
        <v>5227.28</v>
      </c>
      <c r="H98" s="174">
        <f t="shared" si="3"/>
        <v>102.95</v>
      </c>
    </row>
    <row r="99" spans="1:191" ht="13.5" customHeight="1">
      <c r="A99" s="138">
        <v>2013802</v>
      </c>
      <c r="B99" s="173" t="s">
        <v>40</v>
      </c>
      <c r="C99" s="174">
        <v>322.7</v>
      </c>
      <c r="D99" s="174">
        <v>322.7</v>
      </c>
      <c r="E99" s="174">
        <v>307.19</v>
      </c>
      <c r="F99" s="174">
        <f t="shared" si="4"/>
        <v>95.19</v>
      </c>
      <c r="G99" s="223">
        <v>297.54</v>
      </c>
      <c r="H99" s="174">
        <f t="shared" si="3"/>
        <v>103.24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0"/>
      <c r="FF99" s="160"/>
      <c r="FG99" s="160"/>
      <c r="FH99" s="160"/>
      <c r="FI99" s="160"/>
      <c r="FJ99" s="160"/>
      <c r="FK99" s="160"/>
      <c r="FL99" s="160"/>
      <c r="FM99" s="160"/>
      <c r="FN99" s="160"/>
      <c r="FO99" s="160"/>
      <c r="FP99" s="160"/>
      <c r="FQ99" s="160"/>
      <c r="FR99" s="160"/>
      <c r="FS99" s="160"/>
      <c r="FT99" s="160"/>
      <c r="FU99" s="160"/>
      <c r="FV99" s="160"/>
      <c r="FW99" s="160"/>
      <c r="FX99" s="160"/>
      <c r="FY99" s="160"/>
      <c r="FZ99" s="160"/>
      <c r="GA99" s="160"/>
      <c r="GB99" s="160"/>
      <c r="GC99" s="160"/>
      <c r="GD99" s="160"/>
      <c r="GE99" s="160"/>
      <c r="GF99" s="160"/>
      <c r="GG99" s="160"/>
      <c r="GH99" s="160"/>
      <c r="GI99" s="160"/>
    </row>
    <row r="100" spans="1:8" ht="13.5" customHeight="1">
      <c r="A100" s="138">
        <v>2013804</v>
      </c>
      <c r="B100" s="173" t="s">
        <v>87</v>
      </c>
      <c r="C100" s="174">
        <v>643.2</v>
      </c>
      <c r="D100" s="174">
        <v>643.2</v>
      </c>
      <c r="E100" s="174">
        <v>641.7</v>
      </c>
      <c r="F100" s="174">
        <f t="shared" si="4"/>
        <v>99.77</v>
      </c>
      <c r="G100" s="223">
        <v>610.27</v>
      </c>
      <c r="H100" s="174">
        <f t="shared" si="3"/>
        <v>105.15</v>
      </c>
    </row>
    <row r="101" spans="1:8" ht="13.5" customHeight="1">
      <c r="A101" s="138">
        <v>2013805</v>
      </c>
      <c r="B101" s="173" t="s">
        <v>88</v>
      </c>
      <c r="C101" s="174">
        <v>18</v>
      </c>
      <c r="D101" s="174">
        <v>18</v>
      </c>
      <c r="E101" s="174">
        <v>18</v>
      </c>
      <c r="F101" s="174">
        <f t="shared" si="4"/>
        <v>100</v>
      </c>
      <c r="G101" s="223">
        <v>29.47</v>
      </c>
      <c r="H101" s="174">
        <f t="shared" si="3"/>
        <v>61.08</v>
      </c>
    </row>
    <row r="102" spans="1:191" s="159" customFormat="1" ht="13.5" customHeight="1">
      <c r="A102" s="138">
        <v>2013812</v>
      </c>
      <c r="B102" s="173" t="s">
        <v>89</v>
      </c>
      <c r="C102" s="174">
        <v>82</v>
      </c>
      <c r="D102" s="174">
        <v>82</v>
      </c>
      <c r="E102" s="174">
        <v>82</v>
      </c>
      <c r="F102" s="174">
        <f t="shared" si="4"/>
        <v>100</v>
      </c>
      <c r="G102" s="223">
        <v>82</v>
      </c>
      <c r="H102" s="174">
        <f t="shared" si="3"/>
        <v>100</v>
      </c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</row>
    <row r="103" spans="1:8" ht="13.5" customHeight="1">
      <c r="A103" s="138">
        <v>2013850</v>
      </c>
      <c r="B103" s="173" t="s">
        <v>46</v>
      </c>
      <c r="C103" s="174">
        <v>339.2</v>
      </c>
      <c r="D103" s="174">
        <v>339.2</v>
      </c>
      <c r="E103" s="174">
        <v>325.16</v>
      </c>
      <c r="F103" s="174">
        <f t="shared" si="4"/>
        <v>95.86</v>
      </c>
      <c r="G103" s="223">
        <v>353.81</v>
      </c>
      <c r="H103" s="174">
        <f t="shared" si="3"/>
        <v>91.9</v>
      </c>
    </row>
    <row r="104" spans="1:191" ht="13.5" customHeight="1">
      <c r="A104" s="138">
        <v>2013899</v>
      </c>
      <c r="B104" s="173" t="s">
        <v>90</v>
      </c>
      <c r="C104" s="174"/>
      <c r="D104" s="174"/>
      <c r="E104" s="174">
        <v>40</v>
      </c>
      <c r="F104" s="174"/>
      <c r="G104" s="223"/>
      <c r="H104" s="174">
        <f t="shared" si="3"/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0"/>
      <c r="EN104" s="160"/>
      <c r="EO104" s="160"/>
      <c r="EP104" s="160"/>
      <c r="EQ104" s="160"/>
      <c r="ER104" s="160"/>
      <c r="ES104" s="160"/>
      <c r="ET104" s="160"/>
      <c r="EU104" s="160"/>
      <c r="EV104" s="160"/>
      <c r="EW104" s="160"/>
      <c r="EX104" s="160"/>
      <c r="EY104" s="160"/>
      <c r="EZ104" s="160"/>
      <c r="FA104" s="160"/>
      <c r="FB104" s="160"/>
      <c r="FC104" s="160"/>
      <c r="FD104" s="160"/>
      <c r="FE104" s="160"/>
      <c r="FF104" s="160"/>
      <c r="FG104" s="160"/>
      <c r="FH104" s="160"/>
      <c r="FI104" s="160"/>
      <c r="FJ104" s="160"/>
      <c r="FK104" s="160"/>
      <c r="FL104" s="160"/>
      <c r="FM104" s="160"/>
      <c r="FN104" s="160"/>
      <c r="FO104" s="160"/>
      <c r="FP104" s="160"/>
      <c r="FQ104" s="160"/>
      <c r="FR104" s="160"/>
      <c r="FS104" s="160"/>
      <c r="FT104" s="160"/>
      <c r="FU104" s="160"/>
      <c r="FV104" s="160"/>
      <c r="FW104" s="160"/>
      <c r="FX104" s="160"/>
      <c r="FY104" s="160"/>
      <c r="FZ104" s="160"/>
      <c r="GA104" s="160"/>
      <c r="GB104" s="160"/>
      <c r="GC104" s="160"/>
      <c r="GD104" s="160"/>
      <c r="GE104" s="160"/>
      <c r="GF104" s="160"/>
      <c r="GG104" s="160"/>
      <c r="GH104" s="160"/>
      <c r="GI104" s="160"/>
    </row>
    <row r="105" spans="1:8" ht="13.5" customHeight="1">
      <c r="A105" s="171">
        <v>203</v>
      </c>
      <c r="B105" s="178" t="s">
        <v>93</v>
      </c>
      <c r="C105" s="169">
        <v>801.8</v>
      </c>
      <c r="D105" s="169">
        <v>801.8</v>
      </c>
      <c r="E105" s="169">
        <v>1216.5</v>
      </c>
      <c r="F105" s="169">
        <f aca="true" t="shared" si="5" ref="F105:F138">IF(D105=0,"",E105/D105*100)</f>
        <v>151.72</v>
      </c>
      <c r="G105" s="222">
        <v>1117.12</v>
      </c>
      <c r="H105" s="169">
        <f t="shared" si="3"/>
        <v>108.9</v>
      </c>
    </row>
    <row r="106" spans="1:8" ht="13.5" customHeight="1">
      <c r="A106" s="171">
        <v>204</v>
      </c>
      <c r="B106" s="178" t="s">
        <v>94</v>
      </c>
      <c r="C106" s="169">
        <v>63299.6</v>
      </c>
      <c r="D106" s="169">
        <v>63033.6</v>
      </c>
      <c r="E106" s="169">
        <v>64290.44</v>
      </c>
      <c r="F106" s="169">
        <f t="shared" si="5"/>
        <v>101.99</v>
      </c>
      <c r="G106" s="222">
        <v>62592.63</v>
      </c>
      <c r="H106" s="169">
        <f t="shared" si="3"/>
        <v>102.71</v>
      </c>
    </row>
    <row r="107" spans="1:191" s="159" customFormat="1" ht="13.5" customHeight="1">
      <c r="A107" s="138">
        <v>20401</v>
      </c>
      <c r="B107" s="179" t="s">
        <v>95</v>
      </c>
      <c r="C107" s="174">
        <v>52</v>
      </c>
      <c r="D107" s="174">
        <v>52</v>
      </c>
      <c r="E107" s="174">
        <v>52</v>
      </c>
      <c r="F107" s="174">
        <f t="shared" si="5"/>
        <v>100</v>
      </c>
      <c r="G107" s="223">
        <v>52</v>
      </c>
      <c r="H107" s="174">
        <f t="shared" si="3"/>
        <v>100</v>
      </c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8"/>
      <c r="FG107" s="158"/>
      <c r="FH107" s="158"/>
      <c r="FI107" s="158"/>
      <c r="FJ107" s="158"/>
      <c r="FK107" s="158"/>
      <c r="FL107" s="158"/>
      <c r="FM107" s="158"/>
      <c r="FN107" s="158"/>
      <c r="FO107" s="158"/>
      <c r="FP107" s="158"/>
      <c r="FQ107" s="158"/>
      <c r="FR107" s="158"/>
      <c r="FS107" s="158"/>
      <c r="FT107" s="158"/>
      <c r="FU107" s="158"/>
      <c r="FV107" s="158"/>
      <c r="FW107" s="158"/>
      <c r="FX107" s="158"/>
      <c r="FY107" s="158"/>
      <c r="FZ107" s="158"/>
      <c r="GA107" s="158"/>
      <c r="GB107" s="158"/>
      <c r="GC107" s="158"/>
      <c r="GD107" s="158"/>
      <c r="GE107" s="158"/>
      <c r="GF107" s="158"/>
      <c r="GG107" s="158"/>
      <c r="GH107" s="158"/>
      <c r="GI107" s="158"/>
    </row>
    <row r="108" spans="1:8" ht="13.5" customHeight="1">
      <c r="A108" s="138">
        <v>20402</v>
      </c>
      <c r="B108" s="179" t="s">
        <v>96</v>
      </c>
      <c r="C108" s="174">
        <v>46983.9</v>
      </c>
      <c r="D108" s="174">
        <v>46717.9</v>
      </c>
      <c r="E108" s="174">
        <v>47816.82</v>
      </c>
      <c r="F108" s="174">
        <f t="shared" si="5"/>
        <v>102.35</v>
      </c>
      <c r="G108" s="223">
        <v>46333.59</v>
      </c>
      <c r="H108" s="174">
        <f t="shared" si="3"/>
        <v>103.2</v>
      </c>
    </row>
    <row r="109" spans="1:8" ht="13.5" customHeight="1">
      <c r="A109" s="138">
        <v>20404</v>
      </c>
      <c r="B109" s="179" t="s">
        <v>97</v>
      </c>
      <c r="C109" s="174">
        <v>3349</v>
      </c>
      <c r="D109" s="174">
        <v>3349</v>
      </c>
      <c r="E109" s="174">
        <v>3353.79</v>
      </c>
      <c r="F109" s="174">
        <f t="shared" si="5"/>
        <v>100.14</v>
      </c>
      <c r="G109" s="223">
        <v>3432.47</v>
      </c>
      <c r="H109" s="174">
        <f t="shared" si="3"/>
        <v>97.71</v>
      </c>
    </row>
    <row r="110" spans="1:8" ht="13.5" customHeight="1">
      <c r="A110" s="138">
        <v>20405</v>
      </c>
      <c r="B110" s="179" t="s">
        <v>98</v>
      </c>
      <c r="C110" s="174">
        <v>8943.1</v>
      </c>
      <c r="D110" s="174">
        <v>8943.1</v>
      </c>
      <c r="E110" s="174">
        <v>9386.71</v>
      </c>
      <c r="F110" s="174">
        <f t="shared" si="5"/>
        <v>104.96</v>
      </c>
      <c r="G110" s="223">
        <v>8492.64</v>
      </c>
      <c r="H110" s="174">
        <f t="shared" si="3"/>
        <v>110.53</v>
      </c>
    </row>
    <row r="111" spans="1:8" ht="13.5" customHeight="1">
      <c r="A111" s="138">
        <v>20406</v>
      </c>
      <c r="B111" s="179" t="s">
        <v>99</v>
      </c>
      <c r="C111" s="174">
        <v>3568.7</v>
      </c>
      <c r="D111" s="174">
        <v>3568.7</v>
      </c>
      <c r="E111" s="174">
        <v>3330.62</v>
      </c>
      <c r="F111" s="174">
        <f t="shared" si="5"/>
        <v>93.33</v>
      </c>
      <c r="G111" s="223">
        <v>3315.81</v>
      </c>
      <c r="H111" s="174">
        <f t="shared" si="3"/>
        <v>100.45</v>
      </c>
    </row>
    <row r="112" spans="1:8" ht="13.5" customHeight="1">
      <c r="A112" s="171">
        <v>205</v>
      </c>
      <c r="B112" s="178" t="s">
        <v>100</v>
      </c>
      <c r="C112" s="169">
        <v>204707.4</v>
      </c>
      <c r="D112" s="169">
        <v>202707.4</v>
      </c>
      <c r="E112" s="169">
        <v>198450.26</v>
      </c>
      <c r="F112" s="169">
        <f t="shared" si="5"/>
        <v>97.9</v>
      </c>
      <c r="G112" s="222">
        <v>177611.89</v>
      </c>
      <c r="H112" s="169">
        <f t="shared" si="3"/>
        <v>111.73</v>
      </c>
    </row>
    <row r="113" spans="1:8" ht="13.5" customHeight="1">
      <c r="A113" s="138">
        <v>20501</v>
      </c>
      <c r="B113" s="179" t="s">
        <v>101</v>
      </c>
      <c r="C113" s="174">
        <v>403.7</v>
      </c>
      <c r="D113" s="174">
        <v>403.7</v>
      </c>
      <c r="E113" s="174">
        <v>396.27</v>
      </c>
      <c r="F113" s="174">
        <f t="shared" si="5"/>
        <v>98.16</v>
      </c>
      <c r="G113" s="223">
        <v>487.82</v>
      </c>
      <c r="H113" s="174">
        <f t="shared" si="3"/>
        <v>81.23</v>
      </c>
    </row>
    <row r="114" spans="1:8" ht="13.5" customHeight="1">
      <c r="A114" s="138">
        <v>2050101</v>
      </c>
      <c r="B114" s="179" t="s">
        <v>39</v>
      </c>
      <c r="C114" s="174">
        <v>403.7</v>
      </c>
      <c r="D114" s="174">
        <v>403.7</v>
      </c>
      <c r="E114" s="174">
        <v>396.27</v>
      </c>
      <c r="F114" s="174">
        <f t="shared" si="5"/>
        <v>98.16</v>
      </c>
      <c r="G114" s="223">
        <v>487.82</v>
      </c>
      <c r="H114" s="174">
        <f t="shared" si="3"/>
        <v>81.23</v>
      </c>
    </row>
    <row r="115" spans="1:8" ht="13.5" customHeight="1">
      <c r="A115" s="138">
        <v>20502</v>
      </c>
      <c r="B115" s="179" t="s">
        <v>102</v>
      </c>
      <c r="C115" s="174">
        <v>174358.7</v>
      </c>
      <c r="D115" s="174">
        <v>172358.7</v>
      </c>
      <c r="E115" s="174">
        <f>317044.44-150000</f>
        <v>167044.44</v>
      </c>
      <c r="F115" s="174">
        <f t="shared" si="5"/>
        <v>96.92</v>
      </c>
      <c r="G115" s="223">
        <v>153194.56</v>
      </c>
      <c r="H115" s="174">
        <f t="shared" si="3"/>
        <v>109.04</v>
      </c>
    </row>
    <row r="116" spans="1:8" ht="13.5" customHeight="1">
      <c r="A116" s="138">
        <v>2050201</v>
      </c>
      <c r="B116" s="179" t="s">
        <v>104</v>
      </c>
      <c r="C116" s="174">
        <v>21399.6</v>
      </c>
      <c r="D116" s="174">
        <v>21399.6</v>
      </c>
      <c r="E116" s="174">
        <v>22183.43</v>
      </c>
      <c r="F116" s="174">
        <f t="shared" si="5"/>
        <v>103.66</v>
      </c>
      <c r="G116" s="223">
        <v>16621.61</v>
      </c>
      <c r="H116" s="174">
        <f t="shared" si="3"/>
        <v>133.46</v>
      </c>
    </row>
    <row r="117" spans="1:8" ht="13.5" customHeight="1">
      <c r="A117" s="138">
        <v>2050202</v>
      </c>
      <c r="B117" s="179" t="s">
        <v>106</v>
      </c>
      <c r="C117" s="174">
        <v>81701.2</v>
      </c>
      <c r="D117" s="174">
        <v>81701.2</v>
      </c>
      <c r="E117" s="174">
        <v>81321.61</v>
      </c>
      <c r="F117" s="174">
        <f t="shared" si="5"/>
        <v>99.54</v>
      </c>
      <c r="G117" s="223">
        <v>63727.76</v>
      </c>
      <c r="H117" s="174">
        <f t="shared" si="3"/>
        <v>127.61</v>
      </c>
    </row>
    <row r="118" spans="1:8" ht="13.5" customHeight="1">
      <c r="A118" s="138">
        <v>2050203</v>
      </c>
      <c r="B118" s="179" t="s">
        <v>107</v>
      </c>
      <c r="C118" s="174">
        <v>48129.7</v>
      </c>
      <c r="D118" s="174">
        <v>48129.7</v>
      </c>
      <c r="E118" s="174">
        <v>47612.74</v>
      </c>
      <c r="F118" s="174">
        <f t="shared" si="5"/>
        <v>98.93</v>
      </c>
      <c r="G118" s="223">
        <v>38590.01</v>
      </c>
      <c r="H118" s="174">
        <f t="shared" si="3"/>
        <v>123.38</v>
      </c>
    </row>
    <row r="119" spans="1:8" ht="13.5" customHeight="1">
      <c r="A119" s="138">
        <v>2050204</v>
      </c>
      <c r="B119" s="179" t="s">
        <v>108</v>
      </c>
      <c r="C119" s="174">
        <v>2850.5</v>
      </c>
      <c r="D119" s="174">
        <v>2850.5</v>
      </c>
      <c r="E119" s="174">
        <v>2901.23</v>
      </c>
      <c r="F119" s="174">
        <f t="shared" si="5"/>
        <v>101.78</v>
      </c>
      <c r="G119" s="223">
        <v>2350.78</v>
      </c>
      <c r="H119" s="174">
        <f t="shared" si="3"/>
        <v>123.42</v>
      </c>
    </row>
    <row r="120" spans="1:191" ht="13.5" customHeight="1">
      <c r="A120" s="138">
        <v>2050299</v>
      </c>
      <c r="B120" s="179" t="s">
        <v>109</v>
      </c>
      <c r="C120" s="174">
        <v>20277.8</v>
      </c>
      <c r="D120" s="174">
        <v>18277.8</v>
      </c>
      <c r="E120" s="174">
        <v>13025.43</v>
      </c>
      <c r="F120" s="174">
        <f t="shared" si="5"/>
        <v>71.26</v>
      </c>
      <c r="G120" s="223">
        <v>31904.41</v>
      </c>
      <c r="H120" s="174">
        <f t="shared" si="3"/>
        <v>40.83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  <c r="DJ120" s="160"/>
      <c r="DK120" s="160"/>
      <c r="DL120" s="160"/>
      <c r="DM120" s="160"/>
      <c r="DN120" s="160"/>
      <c r="DO120" s="160"/>
      <c r="DP120" s="160"/>
      <c r="DQ120" s="160"/>
      <c r="DR120" s="160"/>
      <c r="DS120" s="160"/>
      <c r="DT120" s="160"/>
      <c r="DU120" s="160"/>
      <c r="DV120" s="160"/>
      <c r="DW120" s="160"/>
      <c r="DX120" s="160"/>
      <c r="DY120" s="160"/>
      <c r="DZ120" s="160"/>
      <c r="EA120" s="160"/>
      <c r="EB120" s="160"/>
      <c r="EC120" s="160"/>
      <c r="ED120" s="160"/>
      <c r="EE120" s="160"/>
      <c r="EF120" s="160"/>
      <c r="EG120" s="160"/>
      <c r="EH120" s="160"/>
      <c r="EI120" s="160"/>
      <c r="EJ120" s="160"/>
      <c r="EK120" s="160"/>
      <c r="EL120" s="160"/>
      <c r="EM120" s="160"/>
      <c r="EN120" s="160"/>
      <c r="EO120" s="160"/>
      <c r="EP120" s="160"/>
      <c r="EQ120" s="160"/>
      <c r="ER120" s="160"/>
      <c r="ES120" s="160"/>
      <c r="ET120" s="160"/>
      <c r="EU120" s="160"/>
      <c r="EV120" s="160"/>
      <c r="EW120" s="160"/>
      <c r="EX120" s="160"/>
      <c r="EY120" s="160"/>
      <c r="EZ120" s="160"/>
      <c r="FA120" s="160"/>
      <c r="FB120" s="160"/>
      <c r="FC120" s="160"/>
      <c r="FD120" s="160"/>
      <c r="FE120" s="160"/>
      <c r="FF120" s="160"/>
      <c r="FG120" s="160"/>
      <c r="FH120" s="160"/>
      <c r="FI120" s="160"/>
      <c r="FJ120" s="160"/>
      <c r="FK120" s="160"/>
      <c r="FL120" s="160"/>
      <c r="FM120" s="160"/>
      <c r="FN120" s="160"/>
      <c r="FO120" s="160"/>
      <c r="FP120" s="160"/>
      <c r="FQ120" s="160"/>
      <c r="FR120" s="160"/>
      <c r="FS120" s="160"/>
      <c r="FT120" s="160"/>
      <c r="FU120" s="160"/>
      <c r="FV120" s="160"/>
      <c r="FW120" s="160"/>
      <c r="FX120" s="160"/>
      <c r="FY120" s="160"/>
      <c r="FZ120" s="160"/>
      <c r="GA120" s="160"/>
      <c r="GB120" s="160"/>
      <c r="GC120" s="160"/>
      <c r="GD120" s="160"/>
      <c r="GE120" s="160"/>
      <c r="GF120" s="160"/>
      <c r="GG120" s="160"/>
      <c r="GH120" s="160"/>
      <c r="GI120" s="160"/>
    </row>
    <row r="121" spans="1:191" s="159" customFormat="1" ht="13.5" customHeight="1">
      <c r="A121" s="138">
        <v>20503</v>
      </c>
      <c r="B121" s="179" t="s">
        <v>110</v>
      </c>
      <c r="C121" s="174">
        <v>3572.9</v>
      </c>
      <c r="D121" s="174">
        <v>3572.9</v>
      </c>
      <c r="E121" s="174">
        <v>4140.85</v>
      </c>
      <c r="F121" s="174">
        <f t="shared" si="5"/>
        <v>115.9</v>
      </c>
      <c r="G121" s="223">
        <v>3387.87</v>
      </c>
      <c r="H121" s="174">
        <f t="shared" si="3"/>
        <v>122.23</v>
      </c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8"/>
      <c r="FT121" s="158"/>
      <c r="FU121" s="158"/>
      <c r="FV121" s="158"/>
      <c r="FW121" s="158"/>
      <c r="FX121" s="158"/>
      <c r="FY121" s="158"/>
      <c r="FZ121" s="158"/>
      <c r="GA121" s="158"/>
      <c r="GB121" s="158"/>
      <c r="GC121" s="158"/>
      <c r="GD121" s="158"/>
      <c r="GE121" s="158"/>
      <c r="GF121" s="158"/>
      <c r="GG121" s="158"/>
      <c r="GH121" s="158"/>
      <c r="GI121" s="158"/>
    </row>
    <row r="122" spans="1:8" ht="13.5" customHeight="1">
      <c r="A122" s="138">
        <v>2050302</v>
      </c>
      <c r="B122" s="173" t="s">
        <v>111</v>
      </c>
      <c r="C122" s="174">
        <v>3572.9</v>
      </c>
      <c r="D122" s="174">
        <v>3572.9</v>
      </c>
      <c r="E122" s="174">
        <v>4140.85</v>
      </c>
      <c r="F122" s="174">
        <f t="shared" si="5"/>
        <v>115.9</v>
      </c>
      <c r="G122" s="223">
        <v>3387.87</v>
      </c>
      <c r="H122" s="174">
        <f t="shared" si="3"/>
        <v>122.23</v>
      </c>
    </row>
    <row r="123" spans="1:8" ht="13.5" customHeight="1">
      <c r="A123" s="138">
        <v>20504</v>
      </c>
      <c r="B123" s="179" t="s">
        <v>112</v>
      </c>
      <c r="C123" s="174">
        <v>627.3</v>
      </c>
      <c r="D123" s="174">
        <v>627.3</v>
      </c>
      <c r="E123" s="174">
        <v>592.28</v>
      </c>
      <c r="F123" s="174">
        <f t="shared" si="5"/>
        <v>94.42</v>
      </c>
      <c r="G123" s="223">
        <v>821.81</v>
      </c>
      <c r="H123" s="174">
        <f t="shared" si="3"/>
        <v>72.07</v>
      </c>
    </row>
    <row r="124" spans="1:8" ht="13.5" customHeight="1">
      <c r="A124" s="138">
        <v>2050499</v>
      </c>
      <c r="B124" s="179" t="s">
        <v>113</v>
      </c>
      <c r="C124" s="174">
        <v>627.3</v>
      </c>
      <c r="D124" s="174">
        <v>627.3</v>
      </c>
      <c r="E124" s="174">
        <v>592.28</v>
      </c>
      <c r="F124" s="174">
        <f t="shared" si="5"/>
        <v>94.42</v>
      </c>
      <c r="G124" s="223">
        <v>821.81</v>
      </c>
      <c r="H124" s="174">
        <f t="shared" si="3"/>
        <v>72.07</v>
      </c>
    </row>
    <row r="125" spans="1:8" ht="13.5" customHeight="1">
      <c r="A125" s="138">
        <v>20507</v>
      </c>
      <c r="B125" s="179" t="s">
        <v>114</v>
      </c>
      <c r="C125" s="174">
        <v>921.4</v>
      </c>
      <c r="D125" s="174">
        <v>921.4</v>
      </c>
      <c r="E125" s="174">
        <v>932.18</v>
      </c>
      <c r="F125" s="174">
        <f t="shared" si="5"/>
        <v>101.17</v>
      </c>
      <c r="G125" s="223">
        <v>761.95</v>
      </c>
      <c r="H125" s="174">
        <f t="shared" si="3"/>
        <v>122.34</v>
      </c>
    </row>
    <row r="126" spans="1:191" s="159" customFormat="1" ht="13.5" customHeight="1">
      <c r="A126" s="138">
        <v>2050701</v>
      </c>
      <c r="B126" s="179" t="s">
        <v>115</v>
      </c>
      <c r="C126" s="174">
        <v>921.4</v>
      </c>
      <c r="D126" s="174">
        <v>921.4</v>
      </c>
      <c r="E126" s="174">
        <v>932.18</v>
      </c>
      <c r="F126" s="174">
        <f t="shared" si="5"/>
        <v>101.17</v>
      </c>
      <c r="G126" s="223">
        <v>761.95</v>
      </c>
      <c r="H126" s="174">
        <f t="shared" si="3"/>
        <v>122.34</v>
      </c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  <c r="DA126" s="158"/>
      <c r="DB126" s="158"/>
      <c r="DC126" s="158"/>
      <c r="DD126" s="158"/>
      <c r="DE126" s="158"/>
      <c r="DF126" s="158"/>
      <c r="DG126" s="158"/>
      <c r="DH126" s="158"/>
      <c r="DI126" s="158"/>
      <c r="DJ126" s="158"/>
      <c r="DK126" s="158"/>
      <c r="DL126" s="158"/>
      <c r="DM126" s="158"/>
      <c r="DN126" s="158"/>
      <c r="DO126" s="158"/>
      <c r="DP126" s="158"/>
      <c r="DQ126" s="158"/>
      <c r="DR126" s="158"/>
      <c r="DS126" s="158"/>
      <c r="DT126" s="158"/>
      <c r="DU126" s="158"/>
      <c r="DV126" s="158"/>
      <c r="DW126" s="158"/>
      <c r="DX126" s="158"/>
      <c r="DY126" s="158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8"/>
      <c r="EN126" s="158"/>
      <c r="EO126" s="158"/>
      <c r="EP126" s="158"/>
      <c r="EQ126" s="158"/>
      <c r="ER126" s="158"/>
      <c r="ES126" s="158"/>
      <c r="ET126" s="158"/>
      <c r="EU126" s="158"/>
      <c r="EV126" s="158"/>
      <c r="EW126" s="158"/>
      <c r="EX126" s="158"/>
      <c r="EY126" s="158"/>
      <c r="EZ126" s="158"/>
      <c r="FA126" s="158"/>
      <c r="FB126" s="158"/>
      <c r="FC126" s="158"/>
      <c r="FD126" s="158"/>
      <c r="FE126" s="158"/>
      <c r="FF126" s="158"/>
      <c r="FG126" s="158"/>
      <c r="FH126" s="158"/>
      <c r="FI126" s="158"/>
      <c r="FJ126" s="158"/>
      <c r="FK126" s="158"/>
      <c r="FL126" s="158"/>
      <c r="FM126" s="158"/>
      <c r="FN126" s="158"/>
      <c r="FO126" s="158"/>
      <c r="FP126" s="158"/>
      <c r="FQ126" s="158"/>
      <c r="FR126" s="158"/>
      <c r="FS126" s="158"/>
      <c r="FT126" s="158"/>
      <c r="FU126" s="158"/>
      <c r="FV126" s="158"/>
      <c r="FW126" s="158"/>
      <c r="FX126" s="158"/>
      <c r="FY126" s="158"/>
      <c r="FZ126" s="158"/>
      <c r="GA126" s="158"/>
      <c r="GB126" s="158"/>
      <c r="GC126" s="158"/>
      <c r="GD126" s="158"/>
      <c r="GE126" s="158"/>
      <c r="GF126" s="158"/>
      <c r="GG126" s="158"/>
      <c r="GH126" s="158"/>
      <c r="GI126" s="158"/>
    </row>
    <row r="127" spans="1:8" ht="13.5" customHeight="1">
      <c r="A127" s="138">
        <v>20508</v>
      </c>
      <c r="B127" s="179" t="s">
        <v>116</v>
      </c>
      <c r="C127" s="174">
        <v>1267.7</v>
      </c>
      <c r="D127" s="174">
        <v>1267.7</v>
      </c>
      <c r="E127" s="174">
        <v>1168.29</v>
      </c>
      <c r="F127" s="174">
        <f t="shared" si="5"/>
        <v>92.16</v>
      </c>
      <c r="G127" s="223">
        <v>1558.2</v>
      </c>
      <c r="H127" s="174">
        <f t="shared" si="3"/>
        <v>74.98</v>
      </c>
    </row>
    <row r="128" spans="1:8" ht="13.5" customHeight="1">
      <c r="A128" s="138">
        <v>2050899</v>
      </c>
      <c r="B128" s="179" t="s">
        <v>117</v>
      </c>
      <c r="C128" s="174">
        <v>1267.7</v>
      </c>
      <c r="D128" s="174">
        <v>1267.7</v>
      </c>
      <c r="E128" s="174">
        <v>1168.29</v>
      </c>
      <c r="F128" s="174">
        <f t="shared" si="5"/>
        <v>92.16</v>
      </c>
      <c r="G128" s="223">
        <v>1558.2</v>
      </c>
      <c r="H128" s="174">
        <f t="shared" si="3"/>
        <v>74.98</v>
      </c>
    </row>
    <row r="129" spans="1:8" ht="13.5" customHeight="1">
      <c r="A129" s="138">
        <v>20509</v>
      </c>
      <c r="B129" s="179" t="s">
        <v>118</v>
      </c>
      <c r="C129" s="174">
        <v>23555.7</v>
      </c>
      <c r="D129" s="174">
        <v>23555.7</v>
      </c>
      <c r="E129" s="174">
        <v>24175.94</v>
      </c>
      <c r="F129" s="174">
        <f t="shared" si="5"/>
        <v>102.63</v>
      </c>
      <c r="G129" s="223">
        <v>17399.66</v>
      </c>
      <c r="H129" s="174">
        <f t="shared" si="3"/>
        <v>138.94</v>
      </c>
    </row>
    <row r="130" spans="1:8" ht="13.5" customHeight="1">
      <c r="A130" s="138">
        <v>2050999</v>
      </c>
      <c r="B130" s="179" t="s">
        <v>119</v>
      </c>
      <c r="C130" s="174">
        <v>23555.7</v>
      </c>
      <c r="D130" s="174">
        <v>23555.7</v>
      </c>
      <c r="E130" s="174">
        <v>24175.94</v>
      </c>
      <c r="F130" s="174">
        <f t="shared" si="5"/>
        <v>102.63</v>
      </c>
      <c r="G130" s="223">
        <v>17399.66</v>
      </c>
      <c r="H130" s="174">
        <f t="shared" si="3"/>
        <v>138.94</v>
      </c>
    </row>
    <row r="131" spans="1:8" ht="13.5" customHeight="1">
      <c r="A131" s="171">
        <v>206</v>
      </c>
      <c r="B131" s="178" t="s">
        <v>120</v>
      </c>
      <c r="C131" s="169">
        <v>40163.7</v>
      </c>
      <c r="D131" s="169">
        <v>52547.33</v>
      </c>
      <c r="E131" s="169">
        <v>49424.59</v>
      </c>
      <c r="F131" s="169">
        <f t="shared" si="5"/>
        <v>94.06</v>
      </c>
      <c r="G131" s="222">
        <v>36532.65</v>
      </c>
      <c r="H131" s="169">
        <f t="shared" si="3"/>
        <v>135.29</v>
      </c>
    </row>
    <row r="132" spans="1:8" ht="13.5" customHeight="1">
      <c r="A132" s="138">
        <v>20601</v>
      </c>
      <c r="B132" s="179" t="s">
        <v>121</v>
      </c>
      <c r="C132" s="174">
        <v>5194.7</v>
      </c>
      <c r="D132" s="174">
        <v>5194.7</v>
      </c>
      <c r="E132" s="174">
        <v>4221.13</v>
      </c>
      <c r="F132" s="174">
        <f t="shared" si="5"/>
        <v>81.26</v>
      </c>
      <c r="G132" s="223">
        <v>4964.14</v>
      </c>
      <c r="H132" s="174">
        <f t="shared" si="3"/>
        <v>85.03</v>
      </c>
    </row>
    <row r="133" spans="1:8" ht="13.5" customHeight="1">
      <c r="A133" s="138">
        <v>2060101</v>
      </c>
      <c r="B133" s="179" t="s">
        <v>39</v>
      </c>
      <c r="C133" s="174">
        <v>675.6</v>
      </c>
      <c r="D133" s="174">
        <v>675.6</v>
      </c>
      <c r="E133" s="174">
        <v>667.95</v>
      </c>
      <c r="F133" s="174">
        <f t="shared" si="5"/>
        <v>98.87</v>
      </c>
      <c r="G133" s="223">
        <v>603.98</v>
      </c>
      <c r="H133" s="174">
        <f aca="true" t="shared" si="6" ref="H133:H196">IF(G133=0,"",E133/G133*100)</f>
        <v>110.59</v>
      </c>
    </row>
    <row r="134" spans="1:8" ht="13.5" customHeight="1">
      <c r="A134" s="138">
        <v>2060102</v>
      </c>
      <c r="B134" s="179" t="s">
        <v>40</v>
      </c>
      <c r="C134" s="174">
        <v>4176.6</v>
      </c>
      <c r="D134" s="174">
        <v>4176.6</v>
      </c>
      <c r="E134" s="174">
        <v>3262.53</v>
      </c>
      <c r="F134" s="174">
        <f t="shared" si="5"/>
        <v>78.11</v>
      </c>
      <c r="G134" s="223">
        <v>4138.09</v>
      </c>
      <c r="H134" s="174">
        <f t="shared" si="6"/>
        <v>78.84</v>
      </c>
    </row>
    <row r="135" spans="1:8" ht="13.5" customHeight="1">
      <c r="A135" s="138">
        <v>2060199</v>
      </c>
      <c r="B135" s="179" t="s">
        <v>122</v>
      </c>
      <c r="C135" s="174">
        <v>342.5</v>
      </c>
      <c r="D135" s="174">
        <v>342.5</v>
      </c>
      <c r="E135" s="174">
        <v>290.65</v>
      </c>
      <c r="F135" s="174">
        <f t="shared" si="5"/>
        <v>84.86</v>
      </c>
      <c r="G135" s="223">
        <v>222.06</v>
      </c>
      <c r="H135" s="174">
        <f t="shared" si="6"/>
        <v>130.89</v>
      </c>
    </row>
    <row r="136" spans="1:191" s="159" customFormat="1" ht="13.5" customHeight="1">
      <c r="A136" s="138">
        <v>20602</v>
      </c>
      <c r="B136" s="173" t="s">
        <v>123</v>
      </c>
      <c r="C136" s="174"/>
      <c r="D136" s="174">
        <v>10000</v>
      </c>
      <c r="E136" s="174">
        <v>10000</v>
      </c>
      <c r="F136" s="174">
        <f t="shared" si="5"/>
        <v>100</v>
      </c>
      <c r="G136" s="223"/>
      <c r="H136" s="174">
        <f t="shared" si="6"/>
      </c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  <c r="DR136" s="158"/>
      <c r="DS136" s="158"/>
      <c r="DT136" s="158"/>
      <c r="DU136" s="158"/>
      <c r="DV136" s="158"/>
      <c r="DW136" s="158"/>
      <c r="DX136" s="158"/>
      <c r="DY136" s="158"/>
      <c r="DZ136" s="158"/>
      <c r="EA136" s="158"/>
      <c r="EB136" s="158"/>
      <c r="EC136" s="158"/>
      <c r="ED136" s="158"/>
      <c r="EE136" s="158"/>
      <c r="EF136" s="158"/>
      <c r="EG136" s="158"/>
      <c r="EH136" s="158"/>
      <c r="EI136" s="158"/>
      <c r="EJ136" s="158"/>
      <c r="EK136" s="158"/>
      <c r="EL136" s="158"/>
      <c r="EM136" s="158"/>
      <c r="EN136" s="158"/>
      <c r="EO136" s="158"/>
      <c r="EP136" s="158"/>
      <c r="EQ136" s="158"/>
      <c r="ER136" s="158"/>
      <c r="ES136" s="158"/>
      <c r="ET136" s="158"/>
      <c r="EU136" s="158"/>
      <c r="EV136" s="158"/>
      <c r="EW136" s="158"/>
      <c r="EX136" s="158"/>
      <c r="EY136" s="158"/>
      <c r="EZ136" s="158"/>
      <c r="FA136" s="158"/>
      <c r="FB136" s="158"/>
      <c r="FC136" s="158"/>
      <c r="FD136" s="158"/>
      <c r="FE136" s="158"/>
      <c r="FF136" s="158"/>
      <c r="FG136" s="158"/>
      <c r="FH136" s="158"/>
      <c r="FI136" s="158"/>
      <c r="FJ136" s="158"/>
      <c r="FK136" s="158"/>
      <c r="FL136" s="158"/>
      <c r="FM136" s="158"/>
      <c r="FN136" s="158"/>
      <c r="FO136" s="158"/>
      <c r="FP136" s="158"/>
      <c r="FQ136" s="158"/>
      <c r="FR136" s="158"/>
      <c r="FS136" s="158"/>
      <c r="FT136" s="158"/>
      <c r="FU136" s="158"/>
      <c r="FV136" s="158"/>
      <c r="FW136" s="158"/>
      <c r="FX136" s="158"/>
      <c r="FY136" s="158"/>
      <c r="FZ136" s="158"/>
      <c r="GA136" s="158"/>
      <c r="GB136" s="158"/>
      <c r="GC136" s="158"/>
      <c r="GD136" s="158"/>
      <c r="GE136" s="158"/>
      <c r="GF136" s="158"/>
      <c r="GG136" s="158"/>
      <c r="GH136" s="158"/>
      <c r="GI136" s="158"/>
    </row>
    <row r="137" spans="1:8" ht="13.5" customHeight="1">
      <c r="A137" s="138">
        <v>2060204</v>
      </c>
      <c r="B137" s="173" t="s">
        <v>124</v>
      </c>
      <c r="C137" s="174"/>
      <c r="D137" s="174">
        <v>10000</v>
      </c>
      <c r="E137" s="174">
        <v>10000</v>
      </c>
      <c r="F137" s="174">
        <f t="shared" si="5"/>
        <v>100</v>
      </c>
      <c r="G137" s="223"/>
      <c r="H137" s="174">
        <f t="shared" si="6"/>
      </c>
    </row>
    <row r="138" spans="1:8" ht="13.5" customHeight="1">
      <c r="A138" s="138">
        <v>20604</v>
      </c>
      <c r="B138" s="179" t="s">
        <v>125</v>
      </c>
      <c r="C138" s="174">
        <v>9000</v>
      </c>
      <c r="D138" s="174">
        <v>9000</v>
      </c>
      <c r="E138" s="174">
        <v>8872.35</v>
      </c>
      <c r="F138" s="174">
        <f t="shared" si="5"/>
        <v>98.58</v>
      </c>
      <c r="G138" s="223">
        <v>5500</v>
      </c>
      <c r="H138" s="174">
        <f t="shared" si="6"/>
        <v>161.32</v>
      </c>
    </row>
    <row r="139" spans="1:8" ht="13.5" customHeight="1">
      <c r="A139" s="138">
        <v>2060404</v>
      </c>
      <c r="B139" s="179" t="s">
        <v>126</v>
      </c>
      <c r="C139" s="174"/>
      <c r="D139" s="174"/>
      <c r="E139" s="174">
        <v>500</v>
      </c>
      <c r="F139" s="174"/>
      <c r="G139" s="223"/>
      <c r="H139" s="174">
        <f t="shared" si="6"/>
      </c>
    </row>
    <row r="140" spans="1:8" ht="13.5" customHeight="1">
      <c r="A140" s="138">
        <v>2060499</v>
      </c>
      <c r="B140" s="173" t="s">
        <v>127</v>
      </c>
      <c r="C140" s="174">
        <v>9000</v>
      </c>
      <c r="D140" s="174">
        <v>9000</v>
      </c>
      <c r="E140" s="174">
        <v>8372.35</v>
      </c>
      <c r="F140" s="174">
        <f aca="true" t="shared" si="7" ref="F140:F197">IF(D140=0,"",E140/D140*100)</f>
        <v>93.03</v>
      </c>
      <c r="G140" s="223">
        <v>5500</v>
      </c>
      <c r="H140" s="174">
        <f t="shared" si="6"/>
        <v>152.22</v>
      </c>
    </row>
    <row r="141" spans="1:8" s="158" customFormat="1" ht="13.5" customHeight="1">
      <c r="A141" s="138">
        <v>20605</v>
      </c>
      <c r="B141" s="179" t="s">
        <v>128</v>
      </c>
      <c r="C141" s="174">
        <v>109.8</v>
      </c>
      <c r="D141" s="174">
        <v>109.8</v>
      </c>
      <c r="E141" s="174">
        <v>105.64</v>
      </c>
      <c r="F141" s="174">
        <f t="shared" si="7"/>
        <v>96.21</v>
      </c>
      <c r="G141" s="223">
        <v>95.15</v>
      </c>
      <c r="H141" s="174">
        <f t="shared" si="6"/>
        <v>111.02</v>
      </c>
    </row>
    <row r="142" spans="1:8" ht="13.5" customHeight="1">
      <c r="A142" s="138">
        <v>2060501</v>
      </c>
      <c r="B142" s="179" t="s">
        <v>129</v>
      </c>
      <c r="C142" s="174">
        <v>109.8</v>
      </c>
      <c r="D142" s="174">
        <v>109.8</v>
      </c>
      <c r="E142" s="174">
        <v>105.64</v>
      </c>
      <c r="F142" s="174">
        <f t="shared" si="7"/>
        <v>96.21</v>
      </c>
      <c r="G142" s="223">
        <v>95.15</v>
      </c>
      <c r="H142" s="174">
        <f t="shared" si="6"/>
        <v>111.02</v>
      </c>
    </row>
    <row r="143" spans="1:191" ht="13.5" customHeight="1">
      <c r="A143" s="138">
        <v>20607</v>
      </c>
      <c r="B143" s="179" t="s">
        <v>130</v>
      </c>
      <c r="C143" s="174">
        <v>1767.7</v>
      </c>
      <c r="D143" s="174">
        <v>1767.7</v>
      </c>
      <c r="E143" s="174">
        <v>1762.12</v>
      </c>
      <c r="F143" s="174">
        <f t="shared" si="7"/>
        <v>99.68</v>
      </c>
      <c r="G143" s="223">
        <v>1782.04</v>
      </c>
      <c r="H143" s="174">
        <f t="shared" si="6"/>
        <v>98.88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  <c r="DR143" s="160"/>
      <c r="DS143" s="160"/>
      <c r="DT143" s="160"/>
      <c r="DU143" s="160"/>
      <c r="DV143" s="160"/>
      <c r="DW143" s="160"/>
      <c r="DX143" s="160"/>
      <c r="DY143" s="160"/>
      <c r="DZ143" s="160"/>
      <c r="EA143" s="160"/>
      <c r="EB143" s="160"/>
      <c r="EC143" s="160"/>
      <c r="ED143" s="160"/>
      <c r="EE143" s="160"/>
      <c r="EF143" s="160"/>
      <c r="EG143" s="160"/>
      <c r="EH143" s="160"/>
      <c r="EI143" s="160"/>
      <c r="EJ143" s="160"/>
      <c r="EK143" s="160"/>
      <c r="EL143" s="160"/>
      <c r="EM143" s="160"/>
      <c r="EN143" s="160"/>
      <c r="EO143" s="160"/>
      <c r="EP143" s="160"/>
      <c r="EQ143" s="160"/>
      <c r="ER143" s="160"/>
      <c r="ES143" s="160"/>
      <c r="ET143" s="160"/>
      <c r="EU143" s="160"/>
      <c r="EV143" s="160"/>
      <c r="EW143" s="160"/>
      <c r="EX143" s="160"/>
      <c r="EY143" s="160"/>
      <c r="EZ143" s="160"/>
      <c r="FA143" s="160"/>
      <c r="FB143" s="160"/>
      <c r="FC143" s="160"/>
      <c r="FD143" s="160"/>
      <c r="FE143" s="160"/>
      <c r="FF143" s="160"/>
      <c r="FG143" s="160"/>
      <c r="FH143" s="160"/>
      <c r="FI143" s="160"/>
      <c r="FJ143" s="160"/>
      <c r="FK143" s="160"/>
      <c r="FL143" s="160"/>
      <c r="FM143" s="160"/>
      <c r="FN143" s="160"/>
      <c r="FO143" s="160"/>
      <c r="FP143" s="160"/>
      <c r="FQ143" s="160"/>
      <c r="FR143" s="160"/>
      <c r="FS143" s="160"/>
      <c r="FT143" s="160"/>
      <c r="FU143" s="160"/>
      <c r="FV143" s="160"/>
      <c r="FW143" s="160"/>
      <c r="FX143" s="160"/>
      <c r="FY143" s="160"/>
      <c r="FZ143" s="160"/>
      <c r="GA143" s="160"/>
      <c r="GB143" s="160"/>
      <c r="GC143" s="160"/>
      <c r="GD143" s="160"/>
      <c r="GE143" s="160"/>
      <c r="GF143" s="160"/>
      <c r="GG143" s="160"/>
      <c r="GH143" s="160"/>
      <c r="GI143" s="160"/>
    </row>
    <row r="144" spans="1:191" s="159" customFormat="1" ht="13.5" customHeight="1">
      <c r="A144" s="138">
        <v>2060701</v>
      </c>
      <c r="B144" s="179" t="s">
        <v>129</v>
      </c>
      <c r="C144" s="174">
        <v>306.8</v>
      </c>
      <c r="D144" s="174">
        <v>306.8</v>
      </c>
      <c r="E144" s="174">
        <v>300.84</v>
      </c>
      <c r="F144" s="174">
        <f t="shared" si="7"/>
        <v>98.06</v>
      </c>
      <c r="G144" s="223">
        <v>283.6</v>
      </c>
      <c r="H144" s="174">
        <f t="shared" si="6"/>
        <v>106.08</v>
      </c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8"/>
      <c r="DP144" s="158"/>
      <c r="DQ144" s="158"/>
      <c r="DR144" s="158"/>
      <c r="DS144" s="158"/>
      <c r="DT144" s="158"/>
      <c r="DU144" s="158"/>
      <c r="DV144" s="158"/>
      <c r="DW144" s="158"/>
      <c r="DX144" s="158"/>
      <c r="DY144" s="158"/>
      <c r="DZ144" s="158"/>
      <c r="EA144" s="158"/>
      <c r="EB144" s="158"/>
      <c r="EC144" s="158"/>
      <c r="ED144" s="158"/>
      <c r="EE144" s="158"/>
      <c r="EF144" s="158"/>
      <c r="EG144" s="158"/>
      <c r="EH144" s="158"/>
      <c r="EI144" s="158"/>
      <c r="EJ144" s="158"/>
      <c r="EK144" s="158"/>
      <c r="EL144" s="158"/>
      <c r="EM144" s="158"/>
      <c r="EN144" s="158"/>
      <c r="EO144" s="158"/>
      <c r="EP144" s="158"/>
      <c r="EQ144" s="158"/>
      <c r="ER144" s="158"/>
      <c r="ES144" s="158"/>
      <c r="ET144" s="158"/>
      <c r="EU144" s="158"/>
      <c r="EV144" s="158"/>
      <c r="EW144" s="158"/>
      <c r="EX144" s="158"/>
      <c r="EY144" s="158"/>
      <c r="EZ144" s="158"/>
      <c r="FA144" s="158"/>
      <c r="FB144" s="158"/>
      <c r="FC144" s="158"/>
      <c r="FD144" s="158"/>
      <c r="FE144" s="158"/>
      <c r="FF144" s="158"/>
      <c r="FG144" s="158"/>
      <c r="FH144" s="158"/>
      <c r="FI144" s="158"/>
      <c r="FJ144" s="158"/>
      <c r="FK144" s="158"/>
      <c r="FL144" s="158"/>
      <c r="FM144" s="158"/>
      <c r="FN144" s="158"/>
      <c r="FO144" s="158"/>
      <c r="FP144" s="158"/>
      <c r="FQ144" s="158"/>
      <c r="FR144" s="158"/>
      <c r="FS144" s="158"/>
      <c r="FT144" s="158"/>
      <c r="FU144" s="158"/>
      <c r="FV144" s="158"/>
      <c r="FW144" s="158"/>
      <c r="FX144" s="158"/>
      <c r="FY144" s="158"/>
      <c r="FZ144" s="158"/>
      <c r="GA144" s="158"/>
      <c r="GB144" s="158"/>
      <c r="GC144" s="158"/>
      <c r="GD144" s="158"/>
      <c r="GE144" s="158"/>
      <c r="GF144" s="158"/>
      <c r="GG144" s="158"/>
      <c r="GH144" s="158"/>
      <c r="GI144" s="158"/>
    </row>
    <row r="145" spans="1:8" ht="13.5" customHeight="1">
      <c r="A145" s="138">
        <v>2060702</v>
      </c>
      <c r="B145" s="179" t="s">
        <v>131</v>
      </c>
      <c r="C145" s="174">
        <v>1403.5</v>
      </c>
      <c r="D145" s="174">
        <v>1403.5</v>
      </c>
      <c r="E145" s="174">
        <v>1404.95</v>
      </c>
      <c r="F145" s="174">
        <f t="shared" si="7"/>
        <v>100.1</v>
      </c>
      <c r="G145" s="223">
        <v>1443.44</v>
      </c>
      <c r="H145" s="174">
        <f t="shared" si="6"/>
        <v>97.33</v>
      </c>
    </row>
    <row r="146" spans="1:8" ht="13.5" customHeight="1">
      <c r="A146" s="138">
        <v>2060704</v>
      </c>
      <c r="B146" s="179" t="s">
        <v>132</v>
      </c>
      <c r="C146" s="174">
        <v>25.2</v>
      </c>
      <c r="D146" s="174">
        <v>25.2</v>
      </c>
      <c r="E146" s="174">
        <v>23.2</v>
      </c>
      <c r="F146" s="174">
        <f t="shared" si="7"/>
        <v>92.06</v>
      </c>
      <c r="G146" s="223">
        <v>28.99</v>
      </c>
      <c r="H146" s="174">
        <f t="shared" si="6"/>
        <v>80.03</v>
      </c>
    </row>
    <row r="147" spans="1:8" ht="13.5" customHeight="1">
      <c r="A147" s="138">
        <v>2060799</v>
      </c>
      <c r="B147" s="179" t="s">
        <v>133</v>
      </c>
      <c r="C147" s="174">
        <v>32.2</v>
      </c>
      <c r="D147" s="174">
        <v>32.2</v>
      </c>
      <c r="E147" s="174">
        <v>33.13</v>
      </c>
      <c r="F147" s="174">
        <f t="shared" si="7"/>
        <v>102.89</v>
      </c>
      <c r="G147" s="223">
        <v>26</v>
      </c>
      <c r="H147" s="174">
        <f t="shared" si="6"/>
        <v>127.42</v>
      </c>
    </row>
    <row r="148" spans="1:8" ht="13.5" customHeight="1">
      <c r="A148" s="138">
        <v>20699</v>
      </c>
      <c r="B148" s="179" t="s">
        <v>134</v>
      </c>
      <c r="C148" s="174">
        <v>24091.6</v>
      </c>
      <c r="D148" s="174">
        <v>26475.23</v>
      </c>
      <c r="E148" s="174">
        <v>24463.35</v>
      </c>
      <c r="F148" s="174">
        <f t="shared" si="7"/>
        <v>92.4</v>
      </c>
      <c r="G148" s="223">
        <v>24191.33</v>
      </c>
      <c r="H148" s="174">
        <f t="shared" si="6"/>
        <v>101.12</v>
      </c>
    </row>
    <row r="149" spans="1:8" ht="13.5" customHeight="1">
      <c r="A149" s="138">
        <v>2069999</v>
      </c>
      <c r="B149" s="179" t="s">
        <v>135</v>
      </c>
      <c r="C149" s="174">
        <v>24091.6</v>
      </c>
      <c r="D149" s="174">
        <v>26475.23</v>
      </c>
      <c r="E149" s="174">
        <v>24463.35</v>
      </c>
      <c r="F149" s="174">
        <f t="shared" si="7"/>
        <v>92.4</v>
      </c>
      <c r="G149" s="223">
        <v>24191.33</v>
      </c>
      <c r="H149" s="174">
        <f t="shared" si="6"/>
        <v>101.12</v>
      </c>
    </row>
    <row r="150" spans="1:8" ht="13.5" customHeight="1">
      <c r="A150" s="171">
        <v>207</v>
      </c>
      <c r="B150" s="178" t="s">
        <v>136</v>
      </c>
      <c r="C150" s="169">
        <v>10534</v>
      </c>
      <c r="D150" s="169">
        <v>10534</v>
      </c>
      <c r="E150" s="169">
        <v>9699.79</v>
      </c>
      <c r="F150" s="169">
        <f t="shared" si="7"/>
        <v>92.08</v>
      </c>
      <c r="G150" s="222">
        <v>9786.59</v>
      </c>
      <c r="H150" s="169">
        <f t="shared" si="6"/>
        <v>99.11</v>
      </c>
    </row>
    <row r="151" spans="1:8" ht="13.5" customHeight="1">
      <c r="A151" s="138">
        <v>20701</v>
      </c>
      <c r="B151" s="179" t="s">
        <v>137</v>
      </c>
      <c r="C151" s="174">
        <v>7339.6</v>
      </c>
      <c r="D151" s="174">
        <v>7339.6</v>
      </c>
      <c r="E151" s="174">
        <v>7055.9</v>
      </c>
      <c r="F151" s="174">
        <f t="shared" si="7"/>
        <v>96.13</v>
      </c>
      <c r="G151" s="223">
        <v>6700.7</v>
      </c>
      <c r="H151" s="174">
        <f t="shared" si="6"/>
        <v>105.3</v>
      </c>
    </row>
    <row r="152" spans="1:8" ht="13.5" customHeight="1">
      <c r="A152" s="138">
        <v>2070101</v>
      </c>
      <c r="B152" s="179" t="s">
        <v>39</v>
      </c>
      <c r="C152" s="174">
        <v>1549.1</v>
      </c>
      <c r="D152" s="174">
        <v>1549.1</v>
      </c>
      <c r="E152" s="174">
        <v>1502.78</v>
      </c>
      <c r="F152" s="174">
        <f t="shared" si="7"/>
        <v>97.01</v>
      </c>
      <c r="G152" s="223">
        <v>1464.13</v>
      </c>
      <c r="H152" s="174">
        <f t="shared" si="6"/>
        <v>102.64</v>
      </c>
    </row>
    <row r="153" spans="1:8" ht="13.5" customHeight="1">
      <c r="A153" s="138">
        <v>2070102</v>
      </c>
      <c r="B153" s="179" t="s">
        <v>40</v>
      </c>
      <c r="C153" s="174">
        <v>98.3</v>
      </c>
      <c r="D153" s="174">
        <v>98.3</v>
      </c>
      <c r="E153" s="174">
        <v>95.69</v>
      </c>
      <c r="F153" s="174">
        <f t="shared" si="7"/>
        <v>97.34</v>
      </c>
      <c r="G153" s="223">
        <v>81.39</v>
      </c>
      <c r="H153" s="174">
        <f t="shared" si="6"/>
        <v>117.57</v>
      </c>
    </row>
    <row r="154" spans="1:8" ht="13.5" customHeight="1">
      <c r="A154" s="138">
        <v>2070104</v>
      </c>
      <c r="B154" s="179" t="s">
        <v>138</v>
      </c>
      <c r="C154" s="174">
        <v>784.5</v>
      </c>
      <c r="D154" s="174">
        <v>784.5</v>
      </c>
      <c r="E154" s="174">
        <v>789.4</v>
      </c>
      <c r="F154" s="174">
        <f t="shared" si="7"/>
        <v>100.62</v>
      </c>
      <c r="G154" s="223">
        <v>688.97</v>
      </c>
      <c r="H154" s="174">
        <f t="shared" si="6"/>
        <v>114.58</v>
      </c>
    </row>
    <row r="155" spans="1:8" ht="13.5" customHeight="1">
      <c r="A155" s="138">
        <v>2070105</v>
      </c>
      <c r="B155" s="179" t="s">
        <v>139</v>
      </c>
      <c r="C155" s="174">
        <v>979.9</v>
      </c>
      <c r="D155" s="174">
        <v>979.9</v>
      </c>
      <c r="E155" s="174">
        <v>984.47</v>
      </c>
      <c r="F155" s="174">
        <f t="shared" si="7"/>
        <v>100.47</v>
      </c>
      <c r="G155" s="223">
        <v>954.95</v>
      </c>
      <c r="H155" s="174">
        <f t="shared" si="6"/>
        <v>103.09</v>
      </c>
    </row>
    <row r="156" spans="1:191" s="159" customFormat="1" ht="13.5" customHeight="1">
      <c r="A156" s="138">
        <v>2070109</v>
      </c>
      <c r="B156" s="179" t="s">
        <v>140</v>
      </c>
      <c r="C156" s="174">
        <v>3519.7</v>
      </c>
      <c r="D156" s="174">
        <v>3519.7</v>
      </c>
      <c r="E156" s="174">
        <v>3287.4</v>
      </c>
      <c r="F156" s="174">
        <f t="shared" si="7"/>
        <v>93.4</v>
      </c>
      <c r="G156" s="223">
        <v>3129.06</v>
      </c>
      <c r="H156" s="174">
        <f t="shared" si="6"/>
        <v>105.06</v>
      </c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  <c r="DR156" s="158"/>
      <c r="DS156" s="158"/>
      <c r="DT156" s="158"/>
      <c r="DU156" s="158"/>
      <c r="DV156" s="158"/>
      <c r="DW156" s="158"/>
      <c r="DX156" s="158"/>
      <c r="DY156" s="158"/>
      <c r="DZ156" s="158"/>
      <c r="EA156" s="158"/>
      <c r="EB156" s="158"/>
      <c r="EC156" s="158"/>
      <c r="ED156" s="158"/>
      <c r="EE156" s="158"/>
      <c r="EF156" s="158"/>
      <c r="EG156" s="158"/>
      <c r="EH156" s="158"/>
      <c r="EI156" s="158"/>
      <c r="EJ156" s="158"/>
      <c r="EK156" s="158"/>
      <c r="EL156" s="158"/>
      <c r="EM156" s="158"/>
      <c r="EN156" s="158"/>
      <c r="EO156" s="158"/>
      <c r="EP156" s="158"/>
      <c r="EQ156" s="158"/>
      <c r="ER156" s="158"/>
      <c r="ES156" s="158"/>
      <c r="ET156" s="158"/>
      <c r="EU156" s="158"/>
      <c r="EV156" s="158"/>
      <c r="EW156" s="158"/>
      <c r="EX156" s="158"/>
      <c r="EY156" s="158"/>
      <c r="EZ156" s="158"/>
      <c r="FA156" s="158"/>
      <c r="FB156" s="158"/>
      <c r="FC156" s="158"/>
      <c r="FD156" s="158"/>
      <c r="FE156" s="158"/>
      <c r="FF156" s="158"/>
      <c r="FG156" s="158"/>
      <c r="FH156" s="158"/>
      <c r="FI156" s="158"/>
      <c r="FJ156" s="158"/>
      <c r="FK156" s="158"/>
      <c r="FL156" s="158"/>
      <c r="FM156" s="158"/>
      <c r="FN156" s="158"/>
      <c r="FO156" s="158"/>
      <c r="FP156" s="158"/>
      <c r="FQ156" s="158"/>
      <c r="FR156" s="158"/>
      <c r="FS156" s="158"/>
      <c r="FT156" s="158"/>
      <c r="FU156" s="158"/>
      <c r="FV156" s="158"/>
      <c r="FW156" s="158"/>
      <c r="FX156" s="158"/>
      <c r="FY156" s="158"/>
      <c r="FZ156" s="158"/>
      <c r="GA156" s="158"/>
      <c r="GB156" s="158"/>
      <c r="GC156" s="158"/>
      <c r="GD156" s="158"/>
      <c r="GE156" s="158"/>
      <c r="GF156" s="158"/>
      <c r="GG156" s="158"/>
      <c r="GH156" s="158"/>
      <c r="GI156" s="158"/>
    </row>
    <row r="157" spans="1:8" ht="13.5" customHeight="1">
      <c r="A157" s="138">
        <v>2070110</v>
      </c>
      <c r="B157" s="179" t="s">
        <v>141</v>
      </c>
      <c r="C157" s="174">
        <v>30</v>
      </c>
      <c r="D157" s="174">
        <v>30</v>
      </c>
      <c r="E157" s="174">
        <v>28.22</v>
      </c>
      <c r="F157" s="174">
        <f t="shared" si="7"/>
        <v>94.07</v>
      </c>
      <c r="G157" s="223">
        <v>26</v>
      </c>
      <c r="H157" s="174">
        <f t="shared" si="6"/>
        <v>108.54</v>
      </c>
    </row>
    <row r="158" spans="1:8" ht="13.5" customHeight="1">
      <c r="A158" s="138">
        <v>2070112</v>
      </c>
      <c r="B158" s="179" t="s">
        <v>142</v>
      </c>
      <c r="C158" s="174">
        <v>10</v>
      </c>
      <c r="D158" s="174">
        <v>10</v>
      </c>
      <c r="E158" s="174">
        <v>10</v>
      </c>
      <c r="F158" s="174">
        <f t="shared" si="7"/>
        <v>100</v>
      </c>
      <c r="G158" s="223">
        <v>10</v>
      </c>
      <c r="H158" s="174">
        <f t="shared" si="6"/>
        <v>100</v>
      </c>
    </row>
    <row r="159" spans="1:8" ht="13.5" customHeight="1">
      <c r="A159" s="138">
        <v>2070113</v>
      </c>
      <c r="B159" s="179" t="s">
        <v>143</v>
      </c>
      <c r="C159" s="174">
        <v>245</v>
      </c>
      <c r="D159" s="174">
        <v>245</v>
      </c>
      <c r="E159" s="174">
        <v>244.37</v>
      </c>
      <c r="F159" s="174">
        <f t="shared" si="7"/>
        <v>99.74</v>
      </c>
      <c r="G159" s="223">
        <v>160.82</v>
      </c>
      <c r="H159" s="174">
        <f t="shared" si="6"/>
        <v>151.95</v>
      </c>
    </row>
    <row r="160" spans="1:8" s="158" customFormat="1" ht="13.5" customHeight="1">
      <c r="A160" s="138">
        <v>2070114</v>
      </c>
      <c r="B160" s="179" t="s">
        <v>144</v>
      </c>
      <c r="C160" s="174">
        <v>7</v>
      </c>
      <c r="D160" s="174">
        <v>7</v>
      </c>
      <c r="E160" s="174">
        <v>2.79</v>
      </c>
      <c r="F160" s="174">
        <f t="shared" si="7"/>
        <v>39.86</v>
      </c>
      <c r="G160" s="223">
        <v>6.42</v>
      </c>
      <c r="H160" s="174">
        <f t="shared" si="6"/>
        <v>43.46</v>
      </c>
    </row>
    <row r="161" spans="1:8" ht="13.5" customHeight="1">
      <c r="A161" s="138">
        <v>2070199</v>
      </c>
      <c r="B161" s="179" t="s">
        <v>145</v>
      </c>
      <c r="C161" s="174">
        <v>116</v>
      </c>
      <c r="D161" s="174">
        <v>116</v>
      </c>
      <c r="E161" s="174">
        <v>110.78</v>
      </c>
      <c r="F161" s="174">
        <f t="shared" si="7"/>
        <v>95.5</v>
      </c>
      <c r="G161" s="223">
        <v>178.96</v>
      </c>
      <c r="H161" s="174">
        <f t="shared" si="6"/>
        <v>61.9</v>
      </c>
    </row>
    <row r="162" spans="1:8" ht="13.5" customHeight="1">
      <c r="A162" s="138">
        <v>20702</v>
      </c>
      <c r="B162" s="179" t="s">
        <v>146</v>
      </c>
      <c r="C162" s="174">
        <v>184.6</v>
      </c>
      <c r="D162" s="174">
        <v>184.6</v>
      </c>
      <c r="E162" s="174">
        <v>170.24</v>
      </c>
      <c r="F162" s="174">
        <f t="shared" si="7"/>
        <v>92.22</v>
      </c>
      <c r="G162" s="223">
        <v>95.86</v>
      </c>
      <c r="H162" s="174">
        <f t="shared" si="6"/>
        <v>177.59</v>
      </c>
    </row>
    <row r="163" spans="1:8" ht="13.5" customHeight="1">
      <c r="A163" s="138">
        <v>2070204</v>
      </c>
      <c r="B163" s="179" t="s">
        <v>147</v>
      </c>
      <c r="C163" s="174">
        <v>184.6</v>
      </c>
      <c r="D163" s="174">
        <v>184.6</v>
      </c>
      <c r="E163" s="174">
        <v>170.24</v>
      </c>
      <c r="F163" s="174">
        <f t="shared" si="7"/>
        <v>92.22</v>
      </c>
      <c r="G163" s="223">
        <v>95.86</v>
      </c>
      <c r="H163" s="174">
        <f t="shared" si="6"/>
        <v>177.59</v>
      </c>
    </row>
    <row r="164" spans="1:8" ht="13.5" customHeight="1">
      <c r="A164" s="138">
        <v>20703</v>
      </c>
      <c r="B164" s="179" t="s">
        <v>148</v>
      </c>
      <c r="C164" s="174"/>
      <c r="D164" s="174">
        <v>0</v>
      </c>
      <c r="E164" s="174"/>
      <c r="F164" s="174">
        <f t="shared" si="7"/>
      </c>
      <c r="G164" s="223">
        <v>237.61</v>
      </c>
      <c r="H164" s="174">
        <f t="shared" si="6"/>
        <v>0</v>
      </c>
    </row>
    <row r="165" spans="1:8" ht="13.5" customHeight="1">
      <c r="A165" s="138">
        <v>2070308</v>
      </c>
      <c r="B165" s="179" t="s">
        <v>149</v>
      </c>
      <c r="C165" s="174"/>
      <c r="D165" s="174">
        <v>0</v>
      </c>
      <c r="E165" s="174"/>
      <c r="F165" s="174">
        <f t="shared" si="7"/>
      </c>
      <c r="G165" s="223">
        <v>237.61</v>
      </c>
      <c r="H165" s="174">
        <f t="shared" si="6"/>
        <v>0</v>
      </c>
    </row>
    <row r="166" spans="1:8" ht="13.5" customHeight="1">
      <c r="A166" s="138">
        <v>20706</v>
      </c>
      <c r="B166" s="179" t="s">
        <v>150</v>
      </c>
      <c r="C166" s="174">
        <v>360</v>
      </c>
      <c r="D166" s="174">
        <v>360</v>
      </c>
      <c r="E166" s="174">
        <v>311.2</v>
      </c>
      <c r="F166" s="174">
        <f t="shared" si="7"/>
        <v>86.44</v>
      </c>
      <c r="G166" s="223">
        <v>324.12</v>
      </c>
      <c r="H166" s="174">
        <f t="shared" si="6"/>
        <v>96.01</v>
      </c>
    </row>
    <row r="167" spans="1:191" s="159" customFormat="1" ht="13.5" customHeight="1">
      <c r="A167" s="138">
        <v>2070604</v>
      </c>
      <c r="B167" s="179" t="s">
        <v>151</v>
      </c>
      <c r="C167" s="174">
        <v>360</v>
      </c>
      <c r="D167" s="174">
        <v>360</v>
      </c>
      <c r="E167" s="174">
        <v>311.2</v>
      </c>
      <c r="F167" s="174">
        <f t="shared" si="7"/>
        <v>86.44</v>
      </c>
      <c r="G167" s="223">
        <v>324.12</v>
      </c>
      <c r="H167" s="174">
        <f t="shared" si="6"/>
        <v>96.01</v>
      </c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  <c r="DA167" s="158"/>
      <c r="DB167" s="158"/>
      <c r="DC167" s="158"/>
      <c r="DD167" s="158"/>
      <c r="DE167" s="158"/>
      <c r="DF167" s="158"/>
      <c r="DG167" s="158"/>
      <c r="DH167" s="158"/>
      <c r="DI167" s="158"/>
      <c r="DJ167" s="158"/>
      <c r="DK167" s="158"/>
      <c r="DL167" s="158"/>
      <c r="DM167" s="158"/>
      <c r="DN167" s="158"/>
      <c r="DO167" s="158"/>
      <c r="DP167" s="158"/>
      <c r="DQ167" s="158"/>
      <c r="DR167" s="158"/>
      <c r="DS167" s="158"/>
      <c r="DT167" s="158"/>
      <c r="DU167" s="158"/>
      <c r="DV167" s="158"/>
      <c r="DW167" s="158"/>
      <c r="DX167" s="158"/>
      <c r="DY167" s="158"/>
      <c r="DZ167" s="158"/>
      <c r="EA167" s="158"/>
      <c r="EB167" s="158"/>
      <c r="EC167" s="158"/>
      <c r="ED167" s="158"/>
      <c r="EE167" s="158"/>
      <c r="EF167" s="158"/>
      <c r="EG167" s="158"/>
      <c r="EH167" s="158"/>
      <c r="EI167" s="158"/>
      <c r="EJ167" s="158"/>
      <c r="EK167" s="158"/>
      <c r="EL167" s="158"/>
      <c r="EM167" s="158"/>
      <c r="EN167" s="158"/>
      <c r="EO167" s="158"/>
      <c r="EP167" s="158"/>
      <c r="EQ167" s="158"/>
      <c r="ER167" s="158"/>
      <c r="ES167" s="158"/>
      <c r="ET167" s="158"/>
      <c r="EU167" s="158"/>
      <c r="EV167" s="158"/>
      <c r="EW167" s="158"/>
      <c r="EX167" s="158"/>
      <c r="EY167" s="158"/>
      <c r="EZ167" s="158"/>
      <c r="FA167" s="158"/>
      <c r="FB167" s="158"/>
      <c r="FC167" s="158"/>
      <c r="FD167" s="158"/>
      <c r="FE167" s="158"/>
      <c r="FF167" s="158"/>
      <c r="FG167" s="158"/>
      <c r="FH167" s="158"/>
      <c r="FI167" s="158"/>
      <c r="FJ167" s="158"/>
      <c r="FK167" s="158"/>
      <c r="FL167" s="158"/>
      <c r="FM167" s="158"/>
      <c r="FN167" s="158"/>
      <c r="FO167" s="158"/>
      <c r="FP167" s="158"/>
      <c r="FQ167" s="158"/>
      <c r="FR167" s="158"/>
      <c r="FS167" s="158"/>
      <c r="FT167" s="158"/>
      <c r="FU167" s="158"/>
      <c r="FV167" s="158"/>
      <c r="FW167" s="158"/>
      <c r="FX167" s="158"/>
      <c r="FY167" s="158"/>
      <c r="FZ167" s="158"/>
      <c r="GA167" s="158"/>
      <c r="GB167" s="158"/>
      <c r="GC167" s="158"/>
      <c r="GD167" s="158"/>
      <c r="GE167" s="158"/>
      <c r="GF167" s="158"/>
      <c r="GG167" s="158"/>
      <c r="GH167" s="158"/>
      <c r="GI167" s="158"/>
    </row>
    <row r="168" spans="1:8" ht="13.5" customHeight="1">
      <c r="A168" s="138">
        <v>20708</v>
      </c>
      <c r="B168" s="179" t="s">
        <v>152</v>
      </c>
      <c r="C168" s="174">
        <v>560</v>
      </c>
      <c r="D168" s="174">
        <v>560</v>
      </c>
      <c r="E168" s="174">
        <v>572.53</v>
      </c>
      <c r="F168" s="174">
        <f t="shared" si="7"/>
        <v>102.24</v>
      </c>
      <c r="G168" s="223">
        <v>468.62</v>
      </c>
      <c r="H168" s="174">
        <f t="shared" si="6"/>
        <v>122.17</v>
      </c>
    </row>
    <row r="169" spans="1:8" ht="13.5" customHeight="1">
      <c r="A169" s="138">
        <v>2070808</v>
      </c>
      <c r="B169" s="179" t="s">
        <v>153</v>
      </c>
      <c r="C169" s="174">
        <v>280</v>
      </c>
      <c r="D169" s="174">
        <v>280</v>
      </c>
      <c r="E169" s="174">
        <v>276.47</v>
      </c>
      <c r="F169" s="174">
        <f t="shared" si="7"/>
        <v>98.74</v>
      </c>
      <c r="G169" s="223">
        <v>245.11</v>
      </c>
      <c r="H169" s="174">
        <f t="shared" si="6"/>
        <v>112.79</v>
      </c>
    </row>
    <row r="170" spans="1:8" ht="13.5" customHeight="1">
      <c r="A170" s="138">
        <v>2070899</v>
      </c>
      <c r="B170" s="179" t="s">
        <v>345</v>
      </c>
      <c r="C170" s="174">
        <v>280</v>
      </c>
      <c r="D170" s="174">
        <v>280</v>
      </c>
      <c r="E170" s="174">
        <v>296.06</v>
      </c>
      <c r="F170" s="174">
        <f t="shared" si="7"/>
        <v>105.74</v>
      </c>
      <c r="G170" s="223">
        <v>223.51</v>
      </c>
      <c r="H170" s="174">
        <f t="shared" si="6"/>
        <v>132.46</v>
      </c>
    </row>
    <row r="171" spans="1:8" ht="13.5" customHeight="1">
      <c r="A171" s="138">
        <v>20799</v>
      </c>
      <c r="B171" s="173" t="s">
        <v>155</v>
      </c>
      <c r="C171" s="174">
        <v>2089.9</v>
      </c>
      <c r="D171" s="174">
        <v>2089.9</v>
      </c>
      <c r="E171" s="174">
        <v>1589.91</v>
      </c>
      <c r="F171" s="174">
        <f t="shared" si="7"/>
        <v>76.08</v>
      </c>
      <c r="G171" s="223">
        <v>1959.68</v>
      </c>
      <c r="H171" s="174">
        <f t="shared" si="6"/>
        <v>81.13</v>
      </c>
    </row>
    <row r="172" spans="1:8" ht="13.5" customHeight="1">
      <c r="A172" s="138">
        <v>2079999</v>
      </c>
      <c r="B172" s="173" t="s">
        <v>156</v>
      </c>
      <c r="C172" s="174">
        <v>2089.9</v>
      </c>
      <c r="D172" s="174">
        <v>2089.9</v>
      </c>
      <c r="E172" s="174">
        <v>1589.91</v>
      </c>
      <c r="F172" s="174">
        <f t="shared" si="7"/>
        <v>76.08</v>
      </c>
      <c r="G172" s="223">
        <v>1959.68</v>
      </c>
      <c r="H172" s="174">
        <f t="shared" si="6"/>
        <v>81.13</v>
      </c>
    </row>
    <row r="173" spans="1:8" ht="13.5" customHeight="1">
      <c r="A173" s="171">
        <v>208</v>
      </c>
      <c r="B173" s="178" t="s">
        <v>157</v>
      </c>
      <c r="C173" s="169">
        <v>128860</v>
      </c>
      <c r="D173" s="169">
        <v>127174.28</v>
      </c>
      <c r="E173" s="169">
        <v>121738.18</v>
      </c>
      <c r="F173" s="169">
        <f t="shared" si="7"/>
        <v>95.73</v>
      </c>
      <c r="G173" s="222">
        <v>114260.22</v>
      </c>
      <c r="H173" s="169">
        <f t="shared" si="6"/>
        <v>106.54</v>
      </c>
    </row>
    <row r="174" spans="1:8" ht="13.5" customHeight="1">
      <c r="A174" s="138">
        <v>20801</v>
      </c>
      <c r="B174" s="179" t="s">
        <v>158</v>
      </c>
      <c r="C174" s="174">
        <v>36809.7</v>
      </c>
      <c r="D174" s="174">
        <v>36809.7</v>
      </c>
      <c r="E174" s="174">
        <v>30989.58</v>
      </c>
      <c r="F174" s="174">
        <f t="shared" si="7"/>
        <v>84.19</v>
      </c>
      <c r="G174" s="223">
        <v>25592.69</v>
      </c>
      <c r="H174" s="174">
        <f t="shared" si="6"/>
        <v>121.09</v>
      </c>
    </row>
    <row r="175" spans="1:8" ht="13.5" customHeight="1">
      <c r="A175" s="138">
        <v>2080101</v>
      </c>
      <c r="B175" s="179" t="s">
        <v>39</v>
      </c>
      <c r="C175" s="174">
        <v>698.1</v>
      </c>
      <c r="D175" s="174">
        <v>698.1</v>
      </c>
      <c r="E175" s="174">
        <v>689.55</v>
      </c>
      <c r="F175" s="174">
        <f t="shared" si="7"/>
        <v>98.78</v>
      </c>
      <c r="G175" s="223">
        <v>653.38</v>
      </c>
      <c r="H175" s="174">
        <f t="shared" si="6"/>
        <v>105.54</v>
      </c>
    </row>
    <row r="176" spans="1:8" ht="13.5" customHeight="1">
      <c r="A176" s="138">
        <v>2080102</v>
      </c>
      <c r="B176" s="179" t="s">
        <v>40</v>
      </c>
      <c r="C176" s="174">
        <v>5112.1</v>
      </c>
      <c r="D176" s="174">
        <v>5112.1</v>
      </c>
      <c r="E176" s="174">
        <v>4846.11</v>
      </c>
      <c r="F176" s="174">
        <f t="shared" si="7"/>
        <v>94.8</v>
      </c>
      <c r="G176" s="223">
        <v>4787.57</v>
      </c>
      <c r="H176" s="174">
        <f t="shared" si="6"/>
        <v>101.22</v>
      </c>
    </row>
    <row r="177" spans="1:8" ht="13.5" customHeight="1">
      <c r="A177" s="138">
        <v>2080104</v>
      </c>
      <c r="B177" s="179" t="s">
        <v>159</v>
      </c>
      <c r="C177" s="174">
        <v>504.4</v>
      </c>
      <c r="D177" s="174">
        <v>504.4</v>
      </c>
      <c r="E177" s="174">
        <v>521.16</v>
      </c>
      <c r="F177" s="174">
        <f t="shared" si="7"/>
        <v>103.32</v>
      </c>
      <c r="G177" s="223">
        <v>448.23</v>
      </c>
      <c r="H177" s="174">
        <f t="shared" si="6"/>
        <v>116.27</v>
      </c>
    </row>
    <row r="178" spans="1:8" s="158" customFormat="1" ht="13.5" customHeight="1">
      <c r="A178" s="138">
        <v>2080105</v>
      </c>
      <c r="B178" s="179" t="s">
        <v>160</v>
      </c>
      <c r="C178" s="174">
        <v>787.7</v>
      </c>
      <c r="D178" s="174">
        <v>787.7</v>
      </c>
      <c r="E178" s="174">
        <v>785.42</v>
      </c>
      <c r="F178" s="174">
        <f t="shared" si="7"/>
        <v>99.71</v>
      </c>
      <c r="G178" s="223">
        <v>765.78</v>
      </c>
      <c r="H178" s="174">
        <f t="shared" si="6"/>
        <v>102.56</v>
      </c>
    </row>
    <row r="179" spans="1:8" ht="13.5" customHeight="1">
      <c r="A179" s="138">
        <v>2080106</v>
      </c>
      <c r="B179" s="179" t="s">
        <v>161</v>
      </c>
      <c r="C179" s="174">
        <v>1232.6</v>
      </c>
      <c r="D179" s="174">
        <v>1232.6</v>
      </c>
      <c r="E179" s="174">
        <v>1240.77</v>
      </c>
      <c r="F179" s="174">
        <f t="shared" si="7"/>
        <v>100.66</v>
      </c>
      <c r="G179" s="223">
        <v>1147.9</v>
      </c>
      <c r="H179" s="174">
        <f t="shared" si="6"/>
        <v>108.09</v>
      </c>
    </row>
    <row r="180" spans="1:8" ht="13.5" customHeight="1">
      <c r="A180" s="138">
        <v>2080107</v>
      </c>
      <c r="B180" s="179" t="s">
        <v>162</v>
      </c>
      <c r="C180" s="174">
        <v>87.5</v>
      </c>
      <c r="D180" s="174">
        <v>87.5</v>
      </c>
      <c r="E180" s="174">
        <v>82.92</v>
      </c>
      <c r="F180" s="174">
        <f t="shared" si="7"/>
        <v>94.77</v>
      </c>
      <c r="G180" s="223">
        <v>81.82</v>
      </c>
      <c r="H180" s="174">
        <f t="shared" si="6"/>
        <v>101.34</v>
      </c>
    </row>
    <row r="181" spans="1:8" ht="13.5" customHeight="1">
      <c r="A181" s="138">
        <v>2080109</v>
      </c>
      <c r="B181" s="179" t="s">
        <v>163</v>
      </c>
      <c r="C181" s="174">
        <v>396.4</v>
      </c>
      <c r="D181" s="174">
        <v>396.4</v>
      </c>
      <c r="E181" s="174">
        <v>402.79</v>
      </c>
      <c r="F181" s="174">
        <f t="shared" si="7"/>
        <v>101.61</v>
      </c>
      <c r="G181" s="223">
        <v>342.48</v>
      </c>
      <c r="H181" s="174">
        <f t="shared" si="6"/>
        <v>117.61</v>
      </c>
    </row>
    <row r="182" spans="1:8" ht="13.5" customHeight="1">
      <c r="A182" s="138">
        <v>2080112</v>
      </c>
      <c r="B182" s="179" t="s">
        <v>164</v>
      </c>
      <c r="C182" s="174">
        <v>150</v>
      </c>
      <c r="D182" s="174">
        <v>150</v>
      </c>
      <c r="E182" s="174">
        <v>149.97</v>
      </c>
      <c r="F182" s="174">
        <f t="shared" si="7"/>
        <v>99.98</v>
      </c>
      <c r="G182" s="223">
        <v>100</v>
      </c>
      <c r="H182" s="174">
        <f t="shared" si="6"/>
        <v>149.97</v>
      </c>
    </row>
    <row r="183" spans="1:8" ht="13.5" customHeight="1">
      <c r="A183" s="138">
        <v>2080199</v>
      </c>
      <c r="B183" s="179" t="s">
        <v>165</v>
      </c>
      <c r="C183" s="174">
        <v>27841</v>
      </c>
      <c r="D183" s="174">
        <v>27841</v>
      </c>
      <c r="E183" s="174">
        <v>22270.89</v>
      </c>
      <c r="F183" s="174">
        <f t="shared" si="7"/>
        <v>79.99</v>
      </c>
      <c r="G183" s="223">
        <v>17265.53</v>
      </c>
      <c r="H183" s="174">
        <f t="shared" si="6"/>
        <v>128.99</v>
      </c>
    </row>
    <row r="184" spans="1:8" ht="13.5" customHeight="1">
      <c r="A184" s="138">
        <v>20802</v>
      </c>
      <c r="B184" s="179" t="s">
        <v>166</v>
      </c>
      <c r="C184" s="174">
        <v>1769.8</v>
      </c>
      <c r="D184" s="174">
        <v>1769.8</v>
      </c>
      <c r="E184" s="174">
        <v>1794.34</v>
      </c>
      <c r="F184" s="174">
        <f t="shared" si="7"/>
        <v>101.39</v>
      </c>
      <c r="G184" s="223">
        <v>2034.1</v>
      </c>
      <c r="H184" s="174">
        <f t="shared" si="6"/>
        <v>88.21</v>
      </c>
    </row>
    <row r="185" spans="1:8" ht="13.5" customHeight="1">
      <c r="A185" s="138">
        <v>2080201</v>
      </c>
      <c r="B185" s="179" t="s">
        <v>39</v>
      </c>
      <c r="C185" s="174">
        <v>485.3</v>
      </c>
      <c r="D185" s="174">
        <v>485.3</v>
      </c>
      <c r="E185" s="174">
        <v>468.6</v>
      </c>
      <c r="F185" s="174">
        <f t="shared" si="7"/>
        <v>96.56</v>
      </c>
      <c r="G185" s="223">
        <v>515.99</v>
      </c>
      <c r="H185" s="174">
        <f t="shared" si="6"/>
        <v>90.82</v>
      </c>
    </row>
    <row r="186" spans="1:8" ht="13.5" customHeight="1">
      <c r="A186" s="138">
        <v>2080202</v>
      </c>
      <c r="B186" s="179" t="s">
        <v>40</v>
      </c>
      <c r="C186" s="174">
        <v>139</v>
      </c>
      <c r="D186" s="174">
        <v>139</v>
      </c>
      <c r="E186" s="174">
        <v>136.25</v>
      </c>
      <c r="F186" s="174">
        <f t="shared" si="7"/>
        <v>98.02</v>
      </c>
      <c r="G186" s="223">
        <v>133</v>
      </c>
      <c r="H186" s="174">
        <f t="shared" si="6"/>
        <v>102.44</v>
      </c>
    </row>
    <row r="187" spans="1:8" ht="13.5" customHeight="1">
      <c r="A187" s="138">
        <v>2080206</v>
      </c>
      <c r="B187" s="173" t="s">
        <v>167</v>
      </c>
      <c r="C187" s="174">
        <v>124</v>
      </c>
      <c r="D187" s="174">
        <v>124</v>
      </c>
      <c r="E187" s="174">
        <v>127.76</v>
      </c>
      <c r="F187" s="174">
        <f t="shared" si="7"/>
        <v>103.03</v>
      </c>
      <c r="G187" s="223">
        <v>118.67</v>
      </c>
      <c r="H187" s="174">
        <f t="shared" si="6"/>
        <v>107.66</v>
      </c>
    </row>
    <row r="188" spans="1:8" ht="13.5" customHeight="1">
      <c r="A188" s="138">
        <v>2080207</v>
      </c>
      <c r="B188" s="179" t="s">
        <v>168</v>
      </c>
      <c r="C188" s="174">
        <v>133.9</v>
      </c>
      <c r="D188" s="174">
        <v>133.9</v>
      </c>
      <c r="E188" s="174">
        <v>164.35</v>
      </c>
      <c r="F188" s="174">
        <f t="shared" si="7"/>
        <v>122.74</v>
      </c>
      <c r="G188" s="223">
        <v>154.59</v>
      </c>
      <c r="H188" s="174">
        <f t="shared" si="6"/>
        <v>106.31</v>
      </c>
    </row>
    <row r="189" spans="1:8" ht="13.5" customHeight="1">
      <c r="A189" s="138">
        <v>2080208</v>
      </c>
      <c r="B189" s="173" t="s">
        <v>169</v>
      </c>
      <c r="C189" s="174">
        <v>208.5</v>
      </c>
      <c r="D189" s="174">
        <v>208.5</v>
      </c>
      <c r="E189" s="174">
        <v>191.89</v>
      </c>
      <c r="F189" s="174">
        <f t="shared" si="7"/>
        <v>92.03</v>
      </c>
      <c r="G189" s="223">
        <v>392.52</v>
      </c>
      <c r="H189" s="174">
        <f t="shared" si="6"/>
        <v>48.89</v>
      </c>
    </row>
    <row r="190" spans="1:8" ht="13.5" customHeight="1">
      <c r="A190" s="138">
        <v>2080299</v>
      </c>
      <c r="B190" s="179" t="s">
        <v>170</v>
      </c>
      <c r="C190" s="174">
        <v>679.1</v>
      </c>
      <c r="D190" s="174">
        <v>679.1</v>
      </c>
      <c r="E190" s="174">
        <v>705.48</v>
      </c>
      <c r="F190" s="174">
        <f t="shared" si="7"/>
        <v>103.88</v>
      </c>
      <c r="G190" s="223">
        <v>719.34</v>
      </c>
      <c r="H190" s="174">
        <f t="shared" si="6"/>
        <v>98.07</v>
      </c>
    </row>
    <row r="191" spans="1:8" ht="13.5" customHeight="1">
      <c r="A191" s="138">
        <v>20805</v>
      </c>
      <c r="B191" s="173" t="s">
        <v>171</v>
      </c>
      <c r="C191" s="174">
        <v>29810.3</v>
      </c>
      <c r="D191" s="174">
        <v>29810.3</v>
      </c>
      <c r="E191" s="174">
        <v>34399.04</v>
      </c>
      <c r="F191" s="174">
        <f t="shared" si="7"/>
        <v>115.39</v>
      </c>
      <c r="G191" s="223">
        <v>27562.71</v>
      </c>
      <c r="H191" s="174">
        <f t="shared" si="6"/>
        <v>124.8</v>
      </c>
    </row>
    <row r="192" spans="1:8" ht="13.5" customHeight="1">
      <c r="A192" s="138">
        <v>2080501</v>
      </c>
      <c r="B192" s="173" t="s">
        <v>172</v>
      </c>
      <c r="C192" s="174">
        <v>2245</v>
      </c>
      <c r="D192" s="174">
        <v>2245</v>
      </c>
      <c r="E192" s="174">
        <v>2595.56</v>
      </c>
      <c r="F192" s="174">
        <f t="shared" si="7"/>
        <v>115.62</v>
      </c>
      <c r="G192" s="223">
        <v>2484.07</v>
      </c>
      <c r="H192" s="174">
        <f t="shared" si="6"/>
        <v>104.49</v>
      </c>
    </row>
    <row r="193" spans="1:8" ht="13.5" customHeight="1">
      <c r="A193" s="138">
        <v>2080502</v>
      </c>
      <c r="B193" s="179" t="s">
        <v>173</v>
      </c>
      <c r="C193" s="174">
        <v>3855.2</v>
      </c>
      <c r="D193" s="174">
        <v>3855.2</v>
      </c>
      <c r="E193" s="174">
        <v>3871.28</v>
      </c>
      <c r="F193" s="174">
        <f t="shared" si="7"/>
        <v>100.42</v>
      </c>
      <c r="G193" s="223">
        <v>3221.32</v>
      </c>
      <c r="H193" s="174">
        <f t="shared" si="6"/>
        <v>120.18</v>
      </c>
    </row>
    <row r="194" spans="1:8" ht="13.5" customHeight="1">
      <c r="A194" s="138">
        <v>2080503</v>
      </c>
      <c r="B194" s="179" t="s">
        <v>174</v>
      </c>
      <c r="C194" s="174">
        <v>267.6</v>
      </c>
      <c r="D194" s="174">
        <v>267.6</v>
      </c>
      <c r="E194" s="174">
        <v>266</v>
      </c>
      <c r="F194" s="174">
        <f t="shared" si="7"/>
        <v>99.4</v>
      </c>
      <c r="G194" s="223">
        <v>244.98</v>
      </c>
      <c r="H194" s="174">
        <f t="shared" si="6"/>
        <v>108.58</v>
      </c>
    </row>
    <row r="195" spans="1:8" ht="13.5" customHeight="1">
      <c r="A195" s="138">
        <v>2080505</v>
      </c>
      <c r="B195" s="179" t="s">
        <v>175</v>
      </c>
      <c r="C195" s="174">
        <v>14953.7</v>
      </c>
      <c r="D195" s="174">
        <v>14953.7</v>
      </c>
      <c r="E195" s="174">
        <v>15134.95</v>
      </c>
      <c r="F195" s="174">
        <f t="shared" si="7"/>
        <v>101.21</v>
      </c>
      <c r="G195" s="223">
        <v>14373.18</v>
      </c>
      <c r="H195" s="174">
        <f t="shared" si="6"/>
        <v>105.3</v>
      </c>
    </row>
    <row r="196" spans="1:8" ht="13.5" customHeight="1">
      <c r="A196" s="138">
        <v>2080506</v>
      </c>
      <c r="B196" s="179" t="s">
        <v>176</v>
      </c>
      <c r="C196" s="174">
        <v>7488.9</v>
      </c>
      <c r="D196" s="174">
        <v>7488.9</v>
      </c>
      <c r="E196" s="174">
        <v>7554.4</v>
      </c>
      <c r="F196" s="174">
        <f t="shared" si="7"/>
        <v>100.87</v>
      </c>
      <c r="G196" s="223">
        <v>7207.93</v>
      </c>
      <c r="H196" s="174">
        <f t="shared" si="6"/>
        <v>104.81</v>
      </c>
    </row>
    <row r="197" spans="1:8" ht="13.5" customHeight="1">
      <c r="A197" s="138">
        <v>2080507</v>
      </c>
      <c r="B197" s="173" t="s">
        <v>177</v>
      </c>
      <c r="C197" s="174">
        <v>1000</v>
      </c>
      <c r="D197" s="174">
        <v>1000</v>
      </c>
      <c r="E197" s="174"/>
      <c r="F197" s="174">
        <f t="shared" si="7"/>
        <v>0</v>
      </c>
      <c r="G197" s="223"/>
      <c r="H197" s="174">
        <f aca="true" t="shared" si="8" ref="H197:H260">IF(G197=0,"",E197/G197*100)</f>
      </c>
    </row>
    <row r="198" spans="1:8" ht="13.5" customHeight="1">
      <c r="A198" s="138">
        <v>2080508</v>
      </c>
      <c r="B198" s="173" t="s">
        <v>178</v>
      </c>
      <c r="C198" s="174"/>
      <c r="D198" s="174"/>
      <c r="E198" s="174">
        <v>4976.84</v>
      </c>
      <c r="F198" s="174"/>
      <c r="G198" s="223"/>
      <c r="H198" s="174">
        <f t="shared" si="8"/>
      </c>
    </row>
    <row r="199" spans="1:8" ht="13.5" customHeight="1">
      <c r="A199" s="138">
        <v>2080599</v>
      </c>
      <c r="B199" s="179" t="s">
        <v>179</v>
      </c>
      <c r="C199" s="174"/>
      <c r="D199" s="174">
        <v>0</v>
      </c>
      <c r="E199" s="174"/>
      <c r="F199" s="174">
        <f>IF(D199=0,"",E199/D199*100)</f>
      </c>
      <c r="G199" s="223">
        <v>31.22</v>
      </c>
      <c r="H199" s="174">
        <f t="shared" si="8"/>
        <v>0</v>
      </c>
    </row>
    <row r="200" spans="1:8" ht="13.5" customHeight="1">
      <c r="A200" s="138">
        <v>20807</v>
      </c>
      <c r="B200" s="179" t="s">
        <v>180</v>
      </c>
      <c r="C200" s="174">
        <v>1390</v>
      </c>
      <c r="D200" s="174">
        <v>1390</v>
      </c>
      <c r="E200" s="174">
        <v>1108.13</v>
      </c>
      <c r="F200" s="174">
        <f>IF(D200=0,"",E200/D200*100)</f>
        <v>79.72</v>
      </c>
      <c r="G200" s="223">
        <v>1142.58</v>
      </c>
      <c r="H200" s="174">
        <f t="shared" si="8"/>
        <v>96.98</v>
      </c>
    </row>
    <row r="201" spans="1:8" ht="13.5" customHeight="1">
      <c r="A201" s="138">
        <v>2080704</v>
      </c>
      <c r="B201" s="179" t="s">
        <v>181</v>
      </c>
      <c r="C201" s="174">
        <v>390</v>
      </c>
      <c r="D201" s="174">
        <v>390</v>
      </c>
      <c r="E201" s="174">
        <v>215.88</v>
      </c>
      <c r="F201" s="174">
        <f>IF(D201=0,"",E201/D201*100)</f>
        <v>55.35</v>
      </c>
      <c r="G201" s="223">
        <v>251.49</v>
      </c>
      <c r="H201" s="174">
        <f t="shared" si="8"/>
        <v>85.84</v>
      </c>
    </row>
    <row r="202" spans="1:8" ht="13.5" customHeight="1">
      <c r="A202" s="138">
        <v>2080705</v>
      </c>
      <c r="B202" s="179" t="s">
        <v>182</v>
      </c>
      <c r="C202" s="174">
        <v>1000</v>
      </c>
      <c r="D202" s="174">
        <v>1000</v>
      </c>
      <c r="E202" s="174">
        <v>892.25</v>
      </c>
      <c r="F202" s="174">
        <f aca="true" t="shared" si="9" ref="F202:F265">IF(D202=0,"",E202/D202*100)</f>
        <v>89.23</v>
      </c>
      <c r="G202" s="223">
        <v>891.09</v>
      </c>
      <c r="H202" s="174">
        <f t="shared" si="8"/>
        <v>100.13</v>
      </c>
    </row>
    <row r="203" spans="1:8" ht="13.5" customHeight="1">
      <c r="A203" s="138">
        <v>20808</v>
      </c>
      <c r="B203" s="179" t="s">
        <v>184</v>
      </c>
      <c r="C203" s="174">
        <v>4730.6</v>
      </c>
      <c r="D203" s="174">
        <v>4604.45</v>
      </c>
      <c r="E203" s="174">
        <v>2905.41</v>
      </c>
      <c r="F203" s="174">
        <f t="shared" si="9"/>
        <v>63.1</v>
      </c>
      <c r="G203" s="223">
        <v>3998.38</v>
      </c>
      <c r="H203" s="174">
        <f t="shared" si="8"/>
        <v>72.66</v>
      </c>
    </row>
    <row r="204" spans="1:8" ht="13.5" customHeight="1">
      <c r="A204" s="138">
        <v>2080801</v>
      </c>
      <c r="B204" s="179" t="s">
        <v>185</v>
      </c>
      <c r="C204" s="174">
        <v>1406</v>
      </c>
      <c r="D204" s="174">
        <v>1406</v>
      </c>
      <c r="E204" s="174">
        <v>1334.33</v>
      </c>
      <c r="F204" s="174">
        <f t="shared" si="9"/>
        <v>94.9</v>
      </c>
      <c r="G204" s="223">
        <v>998.57</v>
      </c>
      <c r="H204" s="174">
        <f t="shared" si="8"/>
        <v>133.62</v>
      </c>
    </row>
    <row r="205" spans="1:8" ht="13.5" customHeight="1">
      <c r="A205" s="138">
        <v>2080802</v>
      </c>
      <c r="B205" s="179" t="s">
        <v>186</v>
      </c>
      <c r="C205" s="174">
        <v>1640.4</v>
      </c>
      <c r="D205" s="174">
        <v>1640.4</v>
      </c>
      <c r="E205" s="174">
        <v>569.57</v>
      </c>
      <c r="F205" s="174">
        <f t="shared" si="9"/>
        <v>34.72</v>
      </c>
      <c r="G205" s="223">
        <v>1600</v>
      </c>
      <c r="H205" s="174">
        <f t="shared" si="8"/>
        <v>35.6</v>
      </c>
    </row>
    <row r="206" spans="1:8" ht="13.5" customHeight="1">
      <c r="A206" s="138">
        <v>2080805</v>
      </c>
      <c r="B206" s="179" t="s">
        <v>187</v>
      </c>
      <c r="C206" s="174">
        <v>1477.6</v>
      </c>
      <c r="D206" s="174">
        <v>1477.6</v>
      </c>
      <c r="E206" s="174">
        <v>921.01</v>
      </c>
      <c r="F206" s="174">
        <f t="shared" si="9"/>
        <v>62.33</v>
      </c>
      <c r="G206" s="223">
        <v>1199.81</v>
      </c>
      <c r="H206" s="174">
        <f t="shared" si="8"/>
        <v>76.76</v>
      </c>
    </row>
    <row r="207" spans="1:8" ht="13.5" customHeight="1">
      <c r="A207" s="138">
        <v>2080899</v>
      </c>
      <c r="B207" s="179" t="s">
        <v>188</v>
      </c>
      <c r="C207" s="174">
        <v>206.7</v>
      </c>
      <c r="D207" s="174">
        <v>80.55</v>
      </c>
      <c r="E207" s="174">
        <v>80.5</v>
      </c>
      <c r="F207" s="174">
        <f t="shared" si="9"/>
        <v>99.94</v>
      </c>
      <c r="G207" s="223">
        <v>200</v>
      </c>
      <c r="H207" s="174">
        <f t="shared" si="8"/>
        <v>40.25</v>
      </c>
    </row>
    <row r="208" spans="1:8" ht="13.5" customHeight="1">
      <c r="A208" s="138">
        <v>20809</v>
      </c>
      <c r="B208" s="179" t="s">
        <v>189</v>
      </c>
      <c r="C208" s="174">
        <v>1973.3</v>
      </c>
      <c r="D208" s="174">
        <v>1446.23</v>
      </c>
      <c r="E208" s="174">
        <v>1340.92</v>
      </c>
      <c r="F208" s="174">
        <f t="shared" si="9"/>
        <v>92.72</v>
      </c>
      <c r="G208" s="223">
        <v>1931.88</v>
      </c>
      <c r="H208" s="174">
        <f t="shared" si="8"/>
        <v>69.41</v>
      </c>
    </row>
    <row r="209" spans="1:8" ht="13.5" customHeight="1">
      <c r="A209" s="138">
        <v>2080901</v>
      </c>
      <c r="B209" s="179" t="s">
        <v>190</v>
      </c>
      <c r="C209" s="174">
        <v>1188.7</v>
      </c>
      <c r="D209" s="174">
        <v>914.54</v>
      </c>
      <c r="E209" s="174">
        <v>914.58</v>
      </c>
      <c r="F209" s="174">
        <f t="shared" si="9"/>
        <v>100</v>
      </c>
      <c r="G209" s="223">
        <v>924.88</v>
      </c>
      <c r="H209" s="174">
        <f t="shared" si="8"/>
        <v>98.89</v>
      </c>
    </row>
    <row r="210" spans="1:8" ht="13.5" customHeight="1">
      <c r="A210" s="138">
        <v>2080902</v>
      </c>
      <c r="B210" s="179" t="s">
        <v>191</v>
      </c>
      <c r="C210" s="174">
        <v>602.6</v>
      </c>
      <c r="D210" s="174">
        <v>349.69</v>
      </c>
      <c r="E210" s="174">
        <v>349.65</v>
      </c>
      <c r="F210" s="174">
        <f t="shared" si="9"/>
        <v>99.99</v>
      </c>
      <c r="G210" s="223">
        <v>790</v>
      </c>
      <c r="H210" s="174">
        <f t="shared" si="8"/>
        <v>44.26</v>
      </c>
    </row>
    <row r="211" spans="1:8" ht="13.5" customHeight="1">
      <c r="A211" s="138">
        <v>2080904</v>
      </c>
      <c r="B211" s="179" t="s">
        <v>192</v>
      </c>
      <c r="C211" s="174">
        <v>182</v>
      </c>
      <c r="D211" s="174">
        <v>182</v>
      </c>
      <c r="E211" s="174">
        <v>76.69</v>
      </c>
      <c r="F211" s="174">
        <f t="shared" si="9"/>
        <v>42.14</v>
      </c>
      <c r="G211" s="223">
        <v>217</v>
      </c>
      <c r="H211" s="174">
        <f t="shared" si="8"/>
        <v>35.34</v>
      </c>
    </row>
    <row r="212" spans="1:8" ht="13.5" customHeight="1">
      <c r="A212" s="138">
        <v>20810</v>
      </c>
      <c r="B212" s="179" t="s">
        <v>193</v>
      </c>
      <c r="C212" s="174">
        <v>3939.4</v>
      </c>
      <c r="D212" s="174">
        <v>3661.9</v>
      </c>
      <c r="E212" s="174">
        <v>3562.54</v>
      </c>
      <c r="F212" s="174">
        <f t="shared" si="9"/>
        <v>97.29</v>
      </c>
      <c r="G212" s="223">
        <v>2684.41</v>
      </c>
      <c r="H212" s="174">
        <f t="shared" si="8"/>
        <v>132.71</v>
      </c>
    </row>
    <row r="213" spans="1:8" ht="13.5" customHeight="1">
      <c r="A213" s="138">
        <v>2081002</v>
      </c>
      <c r="B213" s="179" t="s">
        <v>194</v>
      </c>
      <c r="C213" s="174">
        <v>3605.3</v>
      </c>
      <c r="D213" s="174">
        <v>3327.8</v>
      </c>
      <c r="E213" s="174">
        <v>3218.98</v>
      </c>
      <c r="F213" s="174">
        <f t="shared" si="9"/>
        <v>96.73</v>
      </c>
      <c r="G213" s="223">
        <v>2387.93</v>
      </c>
      <c r="H213" s="174">
        <f t="shared" si="8"/>
        <v>134.8</v>
      </c>
    </row>
    <row r="214" spans="1:8" s="158" customFormat="1" ht="13.5" customHeight="1">
      <c r="A214" s="138">
        <v>2081004</v>
      </c>
      <c r="B214" s="179" t="s">
        <v>195</v>
      </c>
      <c r="C214" s="174">
        <v>95</v>
      </c>
      <c r="D214" s="174">
        <v>95</v>
      </c>
      <c r="E214" s="174">
        <v>100.59</v>
      </c>
      <c r="F214" s="174">
        <f t="shared" si="9"/>
        <v>105.88</v>
      </c>
      <c r="G214" s="223">
        <v>87.61</v>
      </c>
      <c r="H214" s="174">
        <f t="shared" si="8"/>
        <v>114.82</v>
      </c>
    </row>
    <row r="215" spans="1:8" ht="13.5" customHeight="1">
      <c r="A215" s="138">
        <v>2081005</v>
      </c>
      <c r="B215" s="179" t="s">
        <v>196</v>
      </c>
      <c r="C215" s="174">
        <v>94.9</v>
      </c>
      <c r="D215" s="174">
        <v>94.9</v>
      </c>
      <c r="E215" s="174">
        <v>99.83</v>
      </c>
      <c r="F215" s="174">
        <f t="shared" si="9"/>
        <v>105.19</v>
      </c>
      <c r="G215" s="223">
        <v>139.39</v>
      </c>
      <c r="H215" s="174">
        <f t="shared" si="8"/>
        <v>71.62</v>
      </c>
    </row>
    <row r="216" spans="1:8" ht="13.5" customHeight="1">
      <c r="A216" s="138">
        <v>2081006</v>
      </c>
      <c r="B216" s="179" t="s">
        <v>197</v>
      </c>
      <c r="C216" s="174">
        <v>144.2</v>
      </c>
      <c r="D216" s="174">
        <v>144.2</v>
      </c>
      <c r="E216" s="174">
        <v>143.15</v>
      </c>
      <c r="F216" s="174">
        <f t="shared" si="9"/>
        <v>99.27</v>
      </c>
      <c r="G216" s="223">
        <v>69.49</v>
      </c>
      <c r="H216" s="174">
        <f t="shared" si="8"/>
        <v>206</v>
      </c>
    </row>
    <row r="217" spans="1:8" ht="13.5" customHeight="1">
      <c r="A217" s="138">
        <v>20811</v>
      </c>
      <c r="B217" s="179" t="s">
        <v>198</v>
      </c>
      <c r="C217" s="174">
        <v>7435.7</v>
      </c>
      <c r="D217" s="174">
        <v>7435.7</v>
      </c>
      <c r="E217" s="174">
        <v>7087.06</v>
      </c>
      <c r="F217" s="174">
        <f t="shared" si="9"/>
        <v>95.31</v>
      </c>
      <c r="G217" s="223">
        <v>5949.45</v>
      </c>
      <c r="H217" s="174">
        <f t="shared" si="8"/>
        <v>119.12</v>
      </c>
    </row>
    <row r="218" spans="1:8" ht="13.5" customHeight="1">
      <c r="A218" s="138">
        <v>2081101</v>
      </c>
      <c r="B218" s="179" t="s">
        <v>39</v>
      </c>
      <c r="C218" s="174">
        <v>457</v>
      </c>
      <c r="D218" s="174">
        <v>457</v>
      </c>
      <c r="E218" s="174">
        <v>443.95</v>
      </c>
      <c r="F218" s="174">
        <f t="shared" si="9"/>
        <v>97.14</v>
      </c>
      <c r="G218" s="223">
        <v>412.32</v>
      </c>
      <c r="H218" s="174">
        <f t="shared" si="8"/>
        <v>107.67</v>
      </c>
    </row>
    <row r="219" spans="1:8" ht="13.5" customHeight="1">
      <c r="A219" s="138">
        <v>2081104</v>
      </c>
      <c r="B219" s="179" t="s">
        <v>199</v>
      </c>
      <c r="C219" s="174">
        <v>615</v>
      </c>
      <c r="D219" s="174">
        <v>615</v>
      </c>
      <c r="E219" s="174">
        <v>743.98</v>
      </c>
      <c r="F219" s="174">
        <f t="shared" si="9"/>
        <v>120.97</v>
      </c>
      <c r="G219" s="223">
        <v>683.73</v>
      </c>
      <c r="H219" s="174">
        <f t="shared" si="8"/>
        <v>108.81</v>
      </c>
    </row>
    <row r="220" spans="1:8" s="158" customFormat="1" ht="13.5" customHeight="1">
      <c r="A220" s="138">
        <v>2081105</v>
      </c>
      <c r="B220" s="179" t="s">
        <v>200</v>
      </c>
      <c r="C220" s="174">
        <v>514</v>
      </c>
      <c r="D220" s="174">
        <v>514</v>
      </c>
      <c r="E220" s="174">
        <v>475.05</v>
      </c>
      <c r="F220" s="174">
        <f t="shared" si="9"/>
        <v>92.42</v>
      </c>
      <c r="G220" s="223">
        <v>260.67</v>
      </c>
      <c r="H220" s="174">
        <f t="shared" si="8"/>
        <v>182.24</v>
      </c>
    </row>
    <row r="221" spans="1:8" ht="13.5" customHeight="1">
      <c r="A221" s="138">
        <v>2081106</v>
      </c>
      <c r="B221" s="179" t="s">
        <v>201</v>
      </c>
      <c r="C221" s="174">
        <v>5</v>
      </c>
      <c r="D221" s="174">
        <v>5</v>
      </c>
      <c r="E221" s="174">
        <v>4.23</v>
      </c>
      <c r="F221" s="174">
        <f t="shared" si="9"/>
        <v>84.6</v>
      </c>
      <c r="G221" s="223">
        <v>1</v>
      </c>
      <c r="H221" s="174">
        <f t="shared" si="8"/>
        <v>423</v>
      </c>
    </row>
    <row r="222" spans="1:8" ht="13.5" customHeight="1">
      <c r="A222" s="138">
        <v>2081107</v>
      </c>
      <c r="B222" s="179" t="s">
        <v>202</v>
      </c>
      <c r="C222" s="174">
        <v>2200</v>
      </c>
      <c r="D222" s="174">
        <v>2200</v>
      </c>
      <c r="E222" s="174">
        <v>1761.69</v>
      </c>
      <c r="F222" s="174">
        <f t="shared" si="9"/>
        <v>80.08</v>
      </c>
      <c r="G222" s="223">
        <v>1353.06</v>
      </c>
      <c r="H222" s="174">
        <f t="shared" si="8"/>
        <v>130.2</v>
      </c>
    </row>
    <row r="223" spans="1:8" s="158" customFormat="1" ht="13.5" customHeight="1">
      <c r="A223" s="138">
        <v>2081199</v>
      </c>
      <c r="B223" s="179" t="s">
        <v>203</v>
      </c>
      <c r="C223" s="174">
        <v>3644.8</v>
      </c>
      <c r="D223" s="174">
        <v>3644.8</v>
      </c>
      <c r="E223" s="174">
        <v>3658.17</v>
      </c>
      <c r="F223" s="174">
        <f t="shared" si="9"/>
        <v>100.37</v>
      </c>
      <c r="G223" s="223">
        <v>3238.67</v>
      </c>
      <c r="H223" s="174">
        <f t="shared" si="8"/>
        <v>112.95</v>
      </c>
    </row>
    <row r="224" spans="1:8" ht="13.5" customHeight="1">
      <c r="A224" s="138">
        <v>20816</v>
      </c>
      <c r="B224" s="179" t="s">
        <v>204</v>
      </c>
      <c r="C224" s="174">
        <v>228.8</v>
      </c>
      <c r="D224" s="174">
        <v>228.8</v>
      </c>
      <c r="E224" s="174">
        <v>242.6</v>
      </c>
      <c r="F224" s="174">
        <f t="shared" si="9"/>
        <v>106.03</v>
      </c>
      <c r="G224" s="223">
        <v>189.36</v>
      </c>
      <c r="H224" s="174">
        <f t="shared" si="8"/>
        <v>128.12</v>
      </c>
    </row>
    <row r="225" spans="1:8" s="158" customFormat="1" ht="13.5" customHeight="1">
      <c r="A225" s="138">
        <v>2081601</v>
      </c>
      <c r="B225" s="179" t="s">
        <v>39</v>
      </c>
      <c r="C225" s="174">
        <v>160.8</v>
      </c>
      <c r="D225" s="174">
        <v>160.8</v>
      </c>
      <c r="E225" s="174">
        <v>152.72</v>
      </c>
      <c r="F225" s="174">
        <f t="shared" si="9"/>
        <v>94.98</v>
      </c>
      <c r="G225" s="223">
        <v>137.86</v>
      </c>
      <c r="H225" s="174">
        <f t="shared" si="8"/>
        <v>110.78</v>
      </c>
    </row>
    <row r="226" spans="1:191" s="159" customFormat="1" ht="13.5" customHeight="1">
      <c r="A226" s="138">
        <v>2081602</v>
      </c>
      <c r="B226" s="179" t="s">
        <v>40</v>
      </c>
      <c r="C226" s="174"/>
      <c r="D226" s="174">
        <v>0</v>
      </c>
      <c r="E226" s="174"/>
      <c r="F226" s="174">
        <f t="shared" si="9"/>
      </c>
      <c r="G226" s="223">
        <v>28</v>
      </c>
      <c r="H226" s="174">
        <f t="shared" si="8"/>
        <v>0</v>
      </c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  <c r="CX226" s="158"/>
      <c r="CY226" s="158"/>
      <c r="CZ226" s="158"/>
      <c r="DA226" s="158"/>
      <c r="DB226" s="158"/>
      <c r="DC226" s="158"/>
      <c r="DD226" s="158"/>
      <c r="DE226" s="158"/>
      <c r="DF226" s="158"/>
      <c r="DG226" s="158"/>
      <c r="DH226" s="158"/>
      <c r="DI226" s="158"/>
      <c r="DJ226" s="158"/>
      <c r="DK226" s="158"/>
      <c r="DL226" s="158"/>
      <c r="DM226" s="158"/>
      <c r="DN226" s="158"/>
      <c r="DO226" s="158"/>
      <c r="DP226" s="158"/>
      <c r="DQ226" s="158"/>
      <c r="DR226" s="158"/>
      <c r="DS226" s="158"/>
      <c r="DT226" s="158"/>
      <c r="DU226" s="158"/>
      <c r="DV226" s="158"/>
      <c r="DW226" s="158"/>
      <c r="DX226" s="158"/>
      <c r="DY226" s="158"/>
      <c r="DZ226" s="158"/>
      <c r="EA226" s="158"/>
      <c r="EB226" s="158"/>
      <c r="EC226" s="158"/>
      <c r="ED226" s="158"/>
      <c r="EE226" s="158"/>
      <c r="EF226" s="158"/>
      <c r="EG226" s="158"/>
      <c r="EH226" s="158"/>
      <c r="EI226" s="158"/>
      <c r="EJ226" s="158"/>
      <c r="EK226" s="158"/>
      <c r="EL226" s="158"/>
      <c r="EM226" s="158"/>
      <c r="EN226" s="158"/>
      <c r="EO226" s="158"/>
      <c r="EP226" s="158"/>
      <c r="EQ226" s="158"/>
      <c r="ER226" s="158"/>
      <c r="ES226" s="158"/>
      <c r="ET226" s="158"/>
      <c r="EU226" s="158"/>
      <c r="EV226" s="158"/>
      <c r="EW226" s="158"/>
      <c r="EX226" s="158"/>
      <c r="EY226" s="158"/>
      <c r="EZ226" s="158"/>
      <c r="FA226" s="158"/>
      <c r="FB226" s="158"/>
      <c r="FC226" s="158"/>
      <c r="FD226" s="158"/>
      <c r="FE226" s="158"/>
      <c r="FF226" s="158"/>
      <c r="FG226" s="158"/>
      <c r="FH226" s="158"/>
      <c r="FI226" s="158"/>
      <c r="FJ226" s="158"/>
      <c r="FK226" s="158"/>
      <c r="FL226" s="158"/>
      <c r="FM226" s="158"/>
      <c r="FN226" s="158"/>
      <c r="FO226" s="158"/>
      <c r="FP226" s="158"/>
      <c r="FQ226" s="158"/>
      <c r="FR226" s="158"/>
      <c r="FS226" s="158"/>
      <c r="FT226" s="158"/>
      <c r="FU226" s="158"/>
      <c r="FV226" s="158"/>
      <c r="FW226" s="158"/>
      <c r="FX226" s="158"/>
      <c r="FY226" s="158"/>
      <c r="FZ226" s="158"/>
      <c r="GA226" s="158"/>
      <c r="GB226" s="158"/>
      <c r="GC226" s="158"/>
      <c r="GD226" s="158"/>
      <c r="GE226" s="158"/>
      <c r="GF226" s="158"/>
      <c r="GG226" s="158"/>
      <c r="GH226" s="158"/>
      <c r="GI226" s="158"/>
    </row>
    <row r="227" spans="1:8" ht="13.5" customHeight="1">
      <c r="A227" s="138">
        <v>2081699</v>
      </c>
      <c r="B227" s="179" t="s">
        <v>205</v>
      </c>
      <c r="C227" s="174">
        <v>68</v>
      </c>
      <c r="D227" s="174">
        <v>68</v>
      </c>
      <c r="E227" s="174">
        <v>89.87</v>
      </c>
      <c r="F227" s="174">
        <f t="shared" si="9"/>
        <v>132.16</v>
      </c>
      <c r="G227" s="223">
        <v>23.5</v>
      </c>
      <c r="H227" s="174">
        <f t="shared" si="8"/>
        <v>382.43</v>
      </c>
    </row>
    <row r="228" spans="1:8" ht="13.5" customHeight="1">
      <c r="A228" s="138">
        <v>20819</v>
      </c>
      <c r="B228" s="179" t="s">
        <v>206</v>
      </c>
      <c r="C228" s="174">
        <v>6258.6</v>
      </c>
      <c r="D228" s="174">
        <v>5503.6</v>
      </c>
      <c r="E228" s="174">
        <v>4983.75</v>
      </c>
      <c r="F228" s="174">
        <f t="shared" si="9"/>
        <v>90.55</v>
      </c>
      <c r="G228" s="223">
        <v>4066.22</v>
      </c>
      <c r="H228" s="174">
        <f t="shared" si="8"/>
        <v>122.56</v>
      </c>
    </row>
    <row r="229" spans="1:8" ht="13.5" customHeight="1">
      <c r="A229" s="138">
        <v>2081901</v>
      </c>
      <c r="B229" s="179" t="s">
        <v>207</v>
      </c>
      <c r="C229" s="174">
        <v>3558.6</v>
      </c>
      <c r="D229" s="174">
        <v>3095.6</v>
      </c>
      <c r="E229" s="174">
        <v>2606.38</v>
      </c>
      <c r="F229" s="174">
        <f t="shared" si="9"/>
        <v>84.2</v>
      </c>
      <c r="G229" s="223">
        <v>2304.75</v>
      </c>
      <c r="H229" s="174">
        <f t="shared" si="8"/>
        <v>113.09</v>
      </c>
    </row>
    <row r="230" spans="1:8" ht="13.5" customHeight="1">
      <c r="A230" s="138">
        <v>2081902</v>
      </c>
      <c r="B230" s="179" t="s">
        <v>208</v>
      </c>
      <c r="C230" s="174">
        <v>2700</v>
      </c>
      <c r="D230" s="174">
        <v>2408</v>
      </c>
      <c r="E230" s="174">
        <v>2377.36</v>
      </c>
      <c r="F230" s="174">
        <f t="shared" si="9"/>
        <v>98.73</v>
      </c>
      <c r="G230" s="223">
        <v>1761.48</v>
      </c>
      <c r="H230" s="174">
        <f t="shared" si="8"/>
        <v>134.96</v>
      </c>
    </row>
    <row r="231" spans="1:8" ht="13.5" customHeight="1">
      <c r="A231" s="138">
        <v>20820</v>
      </c>
      <c r="B231" s="179" t="s">
        <v>209</v>
      </c>
      <c r="C231" s="174">
        <v>370</v>
      </c>
      <c r="D231" s="174">
        <v>370</v>
      </c>
      <c r="E231" s="174">
        <v>382.7</v>
      </c>
      <c r="F231" s="174">
        <f t="shared" si="9"/>
        <v>103.43</v>
      </c>
      <c r="G231" s="223">
        <v>279.82</v>
      </c>
      <c r="H231" s="174">
        <f t="shared" si="8"/>
        <v>136.77</v>
      </c>
    </row>
    <row r="232" spans="1:8" ht="13.5" customHeight="1">
      <c r="A232" s="138">
        <v>2082001</v>
      </c>
      <c r="B232" s="179" t="s">
        <v>210</v>
      </c>
      <c r="C232" s="174">
        <v>358</v>
      </c>
      <c r="D232" s="174">
        <v>358</v>
      </c>
      <c r="E232" s="174">
        <v>375.73</v>
      </c>
      <c r="F232" s="174">
        <f t="shared" si="9"/>
        <v>104.95</v>
      </c>
      <c r="G232" s="223">
        <v>270.35</v>
      </c>
      <c r="H232" s="174">
        <f t="shared" si="8"/>
        <v>138.98</v>
      </c>
    </row>
    <row r="233" spans="1:8" ht="13.5" customHeight="1">
      <c r="A233" s="138">
        <v>2082002</v>
      </c>
      <c r="B233" s="179" t="s">
        <v>211</v>
      </c>
      <c r="C233" s="174">
        <v>12</v>
      </c>
      <c r="D233" s="174">
        <v>12</v>
      </c>
      <c r="E233" s="174">
        <v>6.97</v>
      </c>
      <c r="F233" s="174">
        <f t="shared" si="9"/>
        <v>58.08</v>
      </c>
      <c r="G233" s="223">
        <v>9.46</v>
      </c>
      <c r="H233" s="174">
        <f t="shared" si="8"/>
        <v>73.68</v>
      </c>
    </row>
    <row r="234" spans="1:8" ht="13.5" customHeight="1">
      <c r="A234" s="138">
        <v>20821</v>
      </c>
      <c r="B234" s="179" t="s">
        <v>212</v>
      </c>
      <c r="C234" s="174">
        <v>44</v>
      </c>
      <c r="D234" s="174">
        <v>44</v>
      </c>
      <c r="E234" s="174">
        <v>26.86</v>
      </c>
      <c r="F234" s="174">
        <f t="shared" si="9"/>
        <v>61.05</v>
      </c>
      <c r="G234" s="223">
        <v>27.56</v>
      </c>
      <c r="H234" s="174">
        <f t="shared" si="8"/>
        <v>97.46</v>
      </c>
    </row>
    <row r="235" spans="1:8" ht="13.5" customHeight="1">
      <c r="A235" s="138">
        <v>2082101</v>
      </c>
      <c r="B235" s="179" t="s">
        <v>213</v>
      </c>
      <c r="C235" s="174">
        <v>44</v>
      </c>
      <c r="D235" s="174">
        <v>44</v>
      </c>
      <c r="E235" s="174">
        <v>26.86</v>
      </c>
      <c r="F235" s="174">
        <f t="shared" si="9"/>
        <v>61.05</v>
      </c>
      <c r="G235" s="223">
        <v>27.56</v>
      </c>
      <c r="H235" s="174">
        <f t="shared" si="8"/>
        <v>97.46</v>
      </c>
    </row>
    <row r="236" spans="1:8" ht="13.5" customHeight="1">
      <c r="A236" s="138">
        <v>20825</v>
      </c>
      <c r="B236" s="179" t="s">
        <v>214</v>
      </c>
      <c r="C236" s="174">
        <v>893.7</v>
      </c>
      <c r="D236" s="174">
        <v>893.7</v>
      </c>
      <c r="E236" s="174">
        <v>821.5</v>
      </c>
      <c r="F236" s="174">
        <f t="shared" si="9"/>
        <v>91.92</v>
      </c>
      <c r="G236" s="223">
        <v>734.89</v>
      </c>
      <c r="H236" s="174">
        <f t="shared" si="8"/>
        <v>111.79</v>
      </c>
    </row>
    <row r="237" spans="1:8" ht="13.5" customHeight="1">
      <c r="A237" s="138">
        <v>2082501</v>
      </c>
      <c r="B237" s="179" t="s">
        <v>215</v>
      </c>
      <c r="C237" s="174">
        <v>893.7</v>
      </c>
      <c r="D237" s="174">
        <v>893.7</v>
      </c>
      <c r="E237" s="174">
        <v>821.5</v>
      </c>
      <c r="F237" s="174">
        <f t="shared" si="9"/>
        <v>91.92</v>
      </c>
      <c r="G237" s="223">
        <v>734.89</v>
      </c>
      <c r="H237" s="174">
        <f t="shared" si="8"/>
        <v>111.79</v>
      </c>
    </row>
    <row r="238" spans="1:8" ht="13.5" customHeight="1">
      <c r="A238" s="138">
        <v>20826</v>
      </c>
      <c r="B238" s="179" t="s">
        <v>217</v>
      </c>
      <c r="C238" s="174">
        <v>13200</v>
      </c>
      <c r="D238" s="174">
        <v>13200</v>
      </c>
      <c r="E238" s="174">
        <v>13578.56</v>
      </c>
      <c r="F238" s="174">
        <f t="shared" si="9"/>
        <v>102.87</v>
      </c>
      <c r="G238" s="223">
        <v>8502.32</v>
      </c>
      <c r="H238" s="174">
        <f t="shared" si="8"/>
        <v>159.7</v>
      </c>
    </row>
    <row r="239" spans="1:8" ht="13.5" customHeight="1">
      <c r="A239" s="138">
        <v>2082602</v>
      </c>
      <c r="B239" s="179" t="s">
        <v>218</v>
      </c>
      <c r="C239" s="174">
        <v>13200</v>
      </c>
      <c r="D239" s="174">
        <v>13200</v>
      </c>
      <c r="E239" s="174">
        <v>13578.56</v>
      </c>
      <c r="F239" s="174">
        <f t="shared" si="9"/>
        <v>102.87</v>
      </c>
      <c r="G239" s="223">
        <v>8502.32</v>
      </c>
      <c r="H239" s="174">
        <f t="shared" si="8"/>
        <v>159.7</v>
      </c>
    </row>
    <row r="240" spans="1:8" ht="13.5" customHeight="1">
      <c r="A240" s="138">
        <v>20827</v>
      </c>
      <c r="B240" s="173" t="s">
        <v>219</v>
      </c>
      <c r="C240" s="174">
        <v>210</v>
      </c>
      <c r="D240" s="174">
        <v>210</v>
      </c>
      <c r="E240" s="174">
        <v>11.11</v>
      </c>
      <c r="F240" s="174">
        <f t="shared" si="9"/>
        <v>5.29</v>
      </c>
      <c r="G240" s="223">
        <v>342.58</v>
      </c>
      <c r="H240" s="174">
        <f t="shared" si="8"/>
        <v>3.24</v>
      </c>
    </row>
    <row r="241" spans="1:191" ht="13.5" customHeight="1">
      <c r="A241" s="138">
        <v>2082799</v>
      </c>
      <c r="B241" s="173" t="s">
        <v>220</v>
      </c>
      <c r="C241" s="174">
        <v>210</v>
      </c>
      <c r="D241" s="174">
        <v>210</v>
      </c>
      <c r="E241" s="174">
        <v>11.11</v>
      </c>
      <c r="F241" s="174">
        <f t="shared" si="9"/>
        <v>5.29</v>
      </c>
      <c r="G241" s="223">
        <v>342.58</v>
      </c>
      <c r="H241" s="174">
        <f t="shared" si="8"/>
        <v>3.24</v>
      </c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160"/>
      <c r="CM241" s="160"/>
      <c r="CN241" s="160"/>
      <c r="CO241" s="160"/>
      <c r="CP241" s="160"/>
      <c r="CQ241" s="160"/>
      <c r="CR241" s="160"/>
      <c r="CS241" s="160"/>
      <c r="CT241" s="160"/>
      <c r="CU241" s="160"/>
      <c r="CV241" s="160"/>
      <c r="CW241" s="160"/>
      <c r="CX241" s="160"/>
      <c r="CY241" s="160"/>
      <c r="CZ241" s="160"/>
      <c r="DA241" s="160"/>
      <c r="DB241" s="160"/>
      <c r="DC241" s="160"/>
      <c r="DD241" s="160"/>
      <c r="DE241" s="160"/>
      <c r="DF241" s="160"/>
      <c r="DG241" s="160"/>
      <c r="DH241" s="160"/>
      <c r="DI241" s="160"/>
      <c r="DJ241" s="160"/>
      <c r="DK241" s="160"/>
      <c r="DL241" s="160"/>
      <c r="DM241" s="160"/>
      <c r="DN241" s="160"/>
      <c r="DO241" s="160"/>
      <c r="DP241" s="160"/>
      <c r="DQ241" s="160"/>
      <c r="DR241" s="160"/>
      <c r="DS241" s="160"/>
      <c r="DT241" s="160"/>
      <c r="DU241" s="160"/>
      <c r="DV241" s="160"/>
      <c r="DW241" s="160"/>
      <c r="DX241" s="160"/>
      <c r="DY241" s="160"/>
      <c r="DZ241" s="160"/>
      <c r="EA241" s="160"/>
      <c r="EB241" s="160"/>
      <c r="EC241" s="160"/>
      <c r="ED241" s="160"/>
      <c r="EE241" s="160"/>
      <c r="EF241" s="160"/>
      <c r="EG241" s="160"/>
      <c r="EH241" s="160"/>
      <c r="EI241" s="160"/>
      <c r="EJ241" s="160"/>
      <c r="EK241" s="160"/>
      <c r="EL241" s="160"/>
      <c r="EM241" s="160"/>
      <c r="EN241" s="160"/>
      <c r="EO241" s="160"/>
      <c r="EP241" s="160"/>
      <c r="EQ241" s="160"/>
      <c r="ER241" s="160"/>
      <c r="ES241" s="160"/>
      <c r="ET241" s="160"/>
      <c r="EU241" s="160"/>
      <c r="EV241" s="160"/>
      <c r="EW241" s="160"/>
      <c r="EX241" s="160"/>
      <c r="EY241" s="160"/>
      <c r="EZ241" s="160"/>
      <c r="FA241" s="160"/>
      <c r="FB241" s="160"/>
      <c r="FC241" s="160"/>
      <c r="FD241" s="160"/>
      <c r="FE241" s="160"/>
      <c r="FF241" s="160"/>
      <c r="FG241" s="160"/>
      <c r="FH241" s="160"/>
      <c r="FI241" s="160"/>
      <c r="FJ241" s="160"/>
      <c r="FK241" s="160"/>
      <c r="FL241" s="160"/>
      <c r="FM241" s="160"/>
      <c r="FN241" s="160"/>
      <c r="FO241" s="160"/>
      <c r="FP241" s="160"/>
      <c r="FQ241" s="160"/>
      <c r="FR241" s="160"/>
      <c r="FS241" s="160"/>
      <c r="FT241" s="160"/>
      <c r="FU241" s="160"/>
      <c r="FV241" s="160"/>
      <c r="FW241" s="160"/>
      <c r="FX241" s="160"/>
      <c r="FY241" s="160"/>
      <c r="FZ241" s="160"/>
      <c r="GA241" s="160"/>
      <c r="GB241" s="160"/>
      <c r="GC241" s="160"/>
      <c r="GD241" s="160"/>
      <c r="GE241" s="160"/>
      <c r="GF241" s="160"/>
      <c r="GG241" s="160"/>
      <c r="GH241" s="160"/>
      <c r="GI241" s="160"/>
    </row>
    <row r="242" spans="1:191" s="159" customFormat="1" ht="13.5" customHeight="1">
      <c r="A242" s="138">
        <v>20828</v>
      </c>
      <c r="B242" s="179" t="s">
        <v>221</v>
      </c>
      <c r="C242" s="174">
        <v>1287</v>
      </c>
      <c r="D242" s="174">
        <v>1287</v>
      </c>
      <c r="E242" s="174">
        <v>1204.98</v>
      </c>
      <c r="F242" s="174">
        <f t="shared" si="9"/>
        <v>93.63</v>
      </c>
      <c r="G242" s="223">
        <v>1345.93</v>
      </c>
      <c r="H242" s="174">
        <f t="shared" si="8"/>
        <v>89.53</v>
      </c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  <c r="BH242" s="158"/>
      <c r="BI242" s="158"/>
      <c r="BJ242" s="158"/>
      <c r="BK242" s="158"/>
      <c r="BL242" s="158"/>
      <c r="BM242" s="158"/>
      <c r="BN242" s="158"/>
      <c r="BO242" s="158"/>
      <c r="BP242" s="158"/>
      <c r="BQ242" s="158"/>
      <c r="BR242" s="158"/>
      <c r="BS242" s="158"/>
      <c r="BT242" s="158"/>
      <c r="BU242" s="158"/>
      <c r="BV242" s="158"/>
      <c r="BW242" s="158"/>
      <c r="BX242" s="158"/>
      <c r="BY242" s="158"/>
      <c r="BZ242" s="158"/>
      <c r="CA242" s="158"/>
      <c r="CB242" s="158"/>
      <c r="CC242" s="158"/>
      <c r="CD242" s="158"/>
      <c r="CE242" s="158"/>
      <c r="CF242" s="158"/>
      <c r="CG242" s="158"/>
      <c r="CH242" s="158"/>
      <c r="CI242" s="158"/>
      <c r="CJ242" s="158"/>
      <c r="CK242" s="158"/>
      <c r="CL242" s="158"/>
      <c r="CM242" s="158"/>
      <c r="CN242" s="158"/>
      <c r="CO242" s="158"/>
      <c r="CP242" s="158"/>
      <c r="CQ242" s="158"/>
      <c r="CR242" s="158"/>
      <c r="CS242" s="158"/>
      <c r="CT242" s="158"/>
      <c r="CU242" s="158"/>
      <c r="CV242" s="158"/>
      <c r="CW242" s="158"/>
      <c r="CX242" s="158"/>
      <c r="CY242" s="158"/>
      <c r="CZ242" s="158"/>
      <c r="DA242" s="158"/>
      <c r="DB242" s="158"/>
      <c r="DC242" s="158"/>
      <c r="DD242" s="158"/>
      <c r="DE242" s="158"/>
      <c r="DF242" s="158"/>
      <c r="DG242" s="158"/>
      <c r="DH242" s="158"/>
      <c r="DI242" s="158"/>
      <c r="DJ242" s="158"/>
      <c r="DK242" s="158"/>
      <c r="DL242" s="158"/>
      <c r="DM242" s="158"/>
      <c r="DN242" s="158"/>
      <c r="DO242" s="158"/>
      <c r="DP242" s="158"/>
      <c r="DQ242" s="158"/>
      <c r="DR242" s="158"/>
      <c r="DS242" s="158"/>
      <c r="DT242" s="158"/>
      <c r="DU242" s="158"/>
      <c r="DV242" s="158"/>
      <c r="DW242" s="158"/>
      <c r="DX242" s="158"/>
      <c r="DY242" s="158"/>
      <c r="DZ242" s="158"/>
      <c r="EA242" s="158"/>
      <c r="EB242" s="158"/>
      <c r="EC242" s="158"/>
      <c r="ED242" s="158"/>
      <c r="EE242" s="158"/>
      <c r="EF242" s="158"/>
      <c r="EG242" s="158"/>
      <c r="EH242" s="158"/>
      <c r="EI242" s="158"/>
      <c r="EJ242" s="158"/>
      <c r="EK242" s="158"/>
      <c r="EL242" s="158"/>
      <c r="EM242" s="158"/>
      <c r="EN242" s="158"/>
      <c r="EO242" s="158"/>
      <c r="EP242" s="158"/>
      <c r="EQ242" s="158"/>
      <c r="ER242" s="158"/>
      <c r="ES242" s="158"/>
      <c r="ET242" s="158"/>
      <c r="EU242" s="158"/>
      <c r="EV242" s="158"/>
      <c r="EW242" s="158"/>
      <c r="EX242" s="158"/>
      <c r="EY242" s="158"/>
      <c r="EZ242" s="158"/>
      <c r="FA242" s="158"/>
      <c r="FB242" s="158"/>
      <c r="FC242" s="158"/>
      <c r="FD242" s="158"/>
      <c r="FE242" s="158"/>
      <c r="FF242" s="158"/>
      <c r="FG242" s="158"/>
      <c r="FH242" s="158"/>
      <c r="FI242" s="158"/>
      <c r="FJ242" s="158"/>
      <c r="FK242" s="158"/>
      <c r="FL242" s="158"/>
      <c r="FM242" s="158"/>
      <c r="FN242" s="158"/>
      <c r="FO242" s="158"/>
      <c r="FP242" s="158"/>
      <c r="FQ242" s="158"/>
      <c r="FR242" s="158"/>
      <c r="FS242" s="158"/>
      <c r="FT242" s="158"/>
      <c r="FU242" s="158"/>
      <c r="FV242" s="158"/>
      <c r="FW242" s="158"/>
      <c r="FX242" s="158"/>
      <c r="FY242" s="158"/>
      <c r="FZ242" s="158"/>
      <c r="GA242" s="158"/>
      <c r="GB242" s="158"/>
      <c r="GC242" s="158"/>
      <c r="GD242" s="158"/>
      <c r="GE242" s="158"/>
      <c r="GF242" s="158"/>
      <c r="GG242" s="158"/>
      <c r="GH242" s="158"/>
      <c r="GI242" s="158"/>
    </row>
    <row r="243" spans="1:8" ht="13.5" customHeight="1">
      <c r="A243" s="138">
        <v>2082801</v>
      </c>
      <c r="B243" s="179" t="s">
        <v>39</v>
      </c>
      <c r="C243" s="174">
        <v>250.9</v>
      </c>
      <c r="D243" s="174">
        <v>250.9</v>
      </c>
      <c r="E243" s="174">
        <v>251.39</v>
      </c>
      <c r="F243" s="174">
        <f t="shared" si="9"/>
        <v>100.2</v>
      </c>
      <c r="G243" s="223">
        <v>227.52</v>
      </c>
      <c r="H243" s="174">
        <f t="shared" si="8"/>
        <v>110.49</v>
      </c>
    </row>
    <row r="244" spans="1:8" ht="13.5" customHeight="1">
      <c r="A244" s="138">
        <v>2082802</v>
      </c>
      <c r="B244" s="179" t="s">
        <v>40</v>
      </c>
      <c r="C244" s="174">
        <v>55</v>
      </c>
      <c r="D244" s="174">
        <v>55</v>
      </c>
      <c r="E244" s="174">
        <v>51.32</v>
      </c>
      <c r="F244" s="174">
        <f t="shared" si="9"/>
        <v>93.31</v>
      </c>
      <c r="G244" s="223">
        <v>77.89</v>
      </c>
      <c r="H244" s="174">
        <f t="shared" si="8"/>
        <v>65.89</v>
      </c>
    </row>
    <row r="245" spans="1:8" ht="13.5" customHeight="1">
      <c r="A245" s="138">
        <v>2082804</v>
      </c>
      <c r="B245" s="179" t="s">
        <v>222</v>
      </c>
      <c r="C245" s="174">
        <v>847.9</v>
      </c>
      <c r="D245" s="174">
        <v>847.9</v>
      </c>
      <c r="E245" s="174">
        <v>777.1</v>
      </c>
      <c r="F245" s="174">
        <f t="shared" si="9"/>
        <v>91.65</v>
      </c>
      <c r="G245" s="223">
        <v>936.24</v>
      </c>
      <c r="H245" s="174">
        <f t="shared" si="8"/>
        <v>83</v>
      </c>
    </row>
    <row r="246" spans="1:191" ht="13.5" customHeight="1">
      <c r="A246" s="138">
        <v>2082850</v>
      </c>
      <c r="B246" s="179" t="s">
        <v>46</v>
      </c>
      <c r="C246" s="174">
        <v>133.1</v>
      </c>
      <c r="D246" s="174">
        <v>133.1</v>
      </c>
      <c r="E246" s="174">
        <v>125.17</v>
      </c>
      <c r="F246" s="174">
        <f t="shared" si="9"/>
        <v>94.04</v>
      </c>
      <c r="G246" s="223">
        <v>104.28</v>
      </c>
      <c r="H246" s="174">
        <f t="shared" si="8"/>
        <v>120.03</v>
      </c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  <c r="BV246" s="160"/>
      <c r="BW246" s="160"/>
      <c r="BX246" s="160"/>
      <c r="BY246" s="160"/>
      <c r="BZ246" s="160"/>
      <c r="CA246" s="160"/>
      <c r="CB246" s="160"/>
      <c r="CC246" s="160"/>
      <c r="CD246" s="160"/>
      <c r="CE246" s="160"/>
      <c r="CF246" s="160"/>
      <c r="CG246" s="160"/>
      <c r="CH246" s="160"/>
      <c r="CI246" s="160"/>
      <c r="CJ246" s="160"/>
      <c r="CK246" s="160"/>
      <c r="CL246" s="160"/>
      <c r="CM246" s="160"/>
      <c r="CN246" s="160"/>
      <c r="CO246" s="160"/>
      <c r="CP246" s="160"/>
      <c r="CQ246" s="160"/>
      <c r="CR246" s="160"/>
      <c r="CS246" s="160"/>
      <c r="CT246" s="160"/>
      <c r="CU246" s="160"/>
      <c r="CV246" s="160"/>
      <c r="CW246" s="160"/>
      <c r="CX246" s="160"/>
      <c r="CY246" s="160"/>
      <c r="CZ246" s="160"/>
      <c r="DA246" s="160"/>
      <c r="DB246" s="160"/>
      <c r="DC246" s="160"/>
      <c r="DD246" s="160"/>
      <c r="DE246" s="160"/>
      <c r="DF246" s="160"/>
      <c r="DG246" s="160"/>
      <c r="DH246" s="160"/>
      <c r="DI246" s="160"/>
      <c r="DJ246" s="160"/>
      <c r="DK246" s="160"/>
      <c r="DL246" s="160"/>
      <c r="DM246" s="160"/>
      <c r="DN246" s="160"/>
      <c r="DO246" s="160"/>
      <c r="DP246" s="160"/>
      <c r="DQ246" s="160"/>
      <c r="DR246" s="160"/>
      <c r="DS246" s="160"/>
      <c r="DT246" s="160"/>
      <c r="DU246" s="160"/>
      <c r="DV246" s="160"/>
      <c r="DW246" s="160"/>
      <c r="DX246" s="160"/>
      <c r="DY246" s="160"/>
      <c r="DZ246" s="160"/>
      <c r="EA246" s="160"/>
      <c r="EB246" s="160"/>
      <c r="EC246" s="160"/>
      <c r="ED246" s="160"/>
      <c r="EE246" s="160"/>
      <c r="EF246" s="160"/>
      <c r="EG246" s="160"/>
      <c r="EH246" s="160"/>
      <c r="EI246" s="160"/>
      <c r="EJ246" s="160"/>
      <c r="EK246" s="160"/>
      <c r="EL246" s="160"/>
      <c r="EM246" s="160"/>
      <c r="EN246" s="160"/>
      <c r="EO246" s="160"/>
      <c r="EP246" s="160"/>
      <c r="EQ246" s="160"/>
      <c r="ER246" s="160"/>
      <c r="ES246" s="160"/>
      <c r="ET246" s="160"/>
      <c r="EU246" s="160"/>
      <c r="EV246" s="160"/>
      <c r="EW246" s="160"/>
      <c r="EX246" s="160"/>
      <c r="EY246" s="160"/>
      <c r="EZ246" s="160"/>
      <c r="FA246" s="160"/>
      <c r="FB246" s="160"/>
      <c r="FC246" s="160"/>
      <c r="FD246" s="160"/>
      <c r="FE246" s="160"/>
      <c r="FF246" s="160"/>
      <c r="FG246" s="160"/>
      <c r="FH246" s="160"/>
      <c r="FI246" s="160"/>
      <c r="FJ246" s="160"/>
      <c r="FK246" s="160"/>
      <c r="FL246" s="160"/>
      <c r="FM246" s="160"/>
      <c r="FN246" s="160"/>
      <c r="FO246" s="160"/>
      <c r="FP246" s="160"/>
      <c r="FQ246" s="160"/>
      <c r="FR246" s="160"/>
      <c r="FS246" s="160"/>
      <c r="FT246" s="160"/>
      <c r="FU246" s="160"/>
      <c r="FV246" s="160"/>
      <c r="FW246" s="160"/>
      <c r="FX246" s="160"/>
      <c r="FY246" s="160"/>
      <c r="FZ246" s="160"/>
      <c r="GA246" s="160"/>
      <c r="GB246" s="160"/>
      <c r="GC246" s="160"/>
      <c r="GD246" s="160"/>
      <c r="GE246" s="160"/>
      <c r="GF246" s="160"/>
      <c r="GG246" s="160"/>
      <c r="GH246" s="160"/>
      <c r="GI246" s="160"/>
    </row>
    <row r="247" spans="1:8" ht="13.5" customHeight="1">
      <c r="A247" s="138">
        <v>20899</v>
      </c>
      <c r="B247" s="179" t="s">
        <v>223</v>
      </c>
      <c r="C247" s="174">
        <v>18509</v>
      </c>
      <c r="D247" s="174">
        <v>18509</v>
      </c>
      <c r="E247" s="174">
        <v>17299.13</v>
      </c>
      <c r="F247" s="174">
        <f t="shared" si="9"/>
        <v>93.46</v>
      </c>
      <c r="G247" s="223">
        <v>27875.32</v>
      </c>
      <c r="H247" s="174">
        <f t="shared" si="8"/>
        <v>62.06</v>
      </c>
    </row>
    <row r="248" spans="1:8" ht="13.5" customHeight="1">
      <c r="A248" s="138">
        <v>2089999</v>
      </c>
      <c r="B248" s="179" t="s">
        <v>224</v>
      </c>
      <c r="C248" s="174">
        <v>18509</v>
      </c>
      <c r="D248" s="174">
        <v>18509</v>
      </c>
      <c r="E248" s="174">
        <v>17299.13</v>
      </c>
      <c r="F248" s="174">
        <f t="shared" si="9"/>
        <v>93.46</v>
      </c>
      <c r="G248" s="223">
        <v>27875.32</v>
      </c>
      <c r="H248" s="174">
        <f t="shared" si="8"/>
        <v>62.06</v>
      </c>
    </row>
    <row r="249" spans="1:8" ht="13.5" customHeight="1">
      <c r="A249" s="171">
        <v>210</v>
      </c>
      <c r="B249" s="178" t="s">
        <v>225</v>
      </c>
      <c r="C249" s="169">
        <v>50444.4</v>
      </c>
      <c r="D249" s="169">
        <v>50444.4</v>
      </c>
      <c r="E249" s="169">
        <v>57555.47</v>
      </c>
      <c r="F249" s="169">
        <f t="shared" si="9"/>
        <v>114.1</v>
      </c>
      <c r="G249" s="222">
        <v>69707.49</v>
      </c>
      <c r="H249" s="169">
        <f t="shared" si="8"/>
        <v>82.57</v>
      </c>
    </row>
    <row r="250" spans="1:8" ht="13.5" customHeight="1">
      <c r="A250" s="138">
        <v>21001</v>
      </c>
      <c r="B250" s="179" t="s">
        <v>226</v>
      </c>
      <c r="C250" s="174">
        <v>1781</v>
      </c>
      <c r="D250" s="174">
        <v>1781</v>
      </c>
      <c r="E250" s="174">
        <v>1755.43</v>
      </c>
      <c r="F250" s="174">
        <f t="shared" si="9"/>
        <v>98.56</v>
      </c>
      <c r="G250" s="223">
        <v>1069.34</v>
      </c>
      <c r="H250" s="174">
        <f t="shared" si="8"/>
        <v>164.16</v>
      </c>
    </row>
    <row r="251" spans="1:8" ht="13.5" customHeight="1">
      <c r="A251" s="138">
        <v>2100101</v>
      </c>
      <c r="B251" s="179" t="s">
        <v>39</v>
      </c>
      <c r="C251" s="174">
        <v>1091.4</v>
      </c>
      <c r="D251" s="174">
        <v>1091.4</v>
      </c>
      <c r="E251" s="174">
        <v>1066.57</v>
      </c>
      <c r="F251" s="174">
        <f t="shared" si="9"/>
        <v>97.72</v>
      </c>
      <c r="G251" s="223">
        <v>974.63</v>
      </c>
      <c r="H251" s="174">
        <f t="shared" si="8"/>
        <v>109.43</v>
      </c>
    </row>
    <row r="252" spans="1:8" ht="13.5" customHeight="1">
      <c r="A252" s="138">
        <v>2100102</v>
      </c>
      <c r="B252" s="179" t="s">
        <v>40</v>
      </c>
      <c r="C252" s="174">
        <v>689.6</v>
      </c>
      <c r="D252" s="174">
        <v>689.6</v>
      </c>
      <c r="E252" s="174">
        <v>688.86</v>
      </c>
      <c r="F252" s="174">
        <f t="shared" si="9"/>
        <v>99.89</v>
      </c>
      <c r="G252" s="223">
        <v>94.71</v>
      </c>
      <c r="H252" s="174">
        <f t="shared" si="8"/>
        <v>727.34</v>
      </c>
    </row>
    <row r="253" spans="1:8" ht="13.5" customHeight="1">
      <c r="A253" s="138">
        <v>21003</v>
      </c>
      <c r="B253" s="179" t="s">
        <v>227</v>
      </c>
      <c r="C253" s="174"/>
      <c r="D253" s="174">
        <v>0</v>
      </c>
      <c r="E253" s="174"/>
      <c r="F253" s="174">
        <f t="shared" si="9"/>
      </c>
      <c r="G253" s="223">
        <v>5247.54</v>
      </c>
      <c r="H253" s="174">
        <f t="shared" si="8"/>
        <v>0</v>
      </c>
    </row>
    <row r="254" spans="1:8" ht="13.5" customHeight="1">
      <c r="A254" s="138">
        <v>2100301</v>
      </c>
      <c r="B254" s="179" t="s">
        <v>228</v>
      </c>
      <c r="C254" s="174"/>
      <c r="D254" s="174">
        <v>0</v>
      </c>
      <c r="E254" s="174"/>
      <c r="F254" s="174">
        <f t="shared" si="9"/>
      </c>
      <c r="G254" s="223">
        <v>5027.49</v>
      </c>
      <c r="H254" s="174">
        <f t="shared" si="8"/>
        <v>0</v>
      </c>
    </row>
    <row r="255" spans="1:191" s="159" customFormat="1" ht="13.5" customHeight="1">
      <c r="A255" s="138">
        <v>2100399</v>
      </c>
      <c r="B255" s="179" t="s">
        <v>229</v>
      </c>
      <c r="C255" s="174"/>
      <c r="D255" s="174">
        <v>0</v>
      </c>
      <c r="E255" s="174"/>
      <c r="F255" s="174">
        <f t="shared" si="9"/>
      </c>
      <c r="G255" s="223">
        <v>220.04</v>
      </c>
      <c r="H255" s="174">
        <f t="shared" si="8"/>
        <v>0</v>
      </c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8"/>
      <c r="BI255" s="158"/>
      <c r="BJ255" s="158"/>
      <c r="BK255" s="158"/>
      <c r="BL255" s="158"/>
      <c r="BM255" s="158"/>
      <c r="BN255" s="158"/>
      <c r="BO255" s="158"/>
      <c r="BP255" s="158"/>
      <c r="BQ255" s="158"/>
      <c r="BR255" s="158"/>
      <c r="BS255" s="158"/>
      <c r="BT255" s="158"/>
      <c r="BU255" s="158"/>
      <c r="BV255" s="158"/>
      <c r="BW255" s="158"/>
      <c r="BX255" s="158"/>
      <c r="BY255" s="158"/>
      <c r="BZ255" s="158"/>
      <c r="CA255" s="158"/>
      <c r="CB255" s="158"/>
      <c r="CC255" s="158"/>
      <c r="CD255" s="158"/>
      <c r="CE255" s="158"/>
      <c r="CF255" s="158"/>
      <c r="CG255" s="158"/>
      <c r="CH255" s="158"/>
      <c r="CI255" s="158"/>
      <c r="CJ255" s="158"/>
      <c r="CK255" s="158"/>
      <c r="CL255" s="158"/>
      <c r="CM255" s="158"/>
      <c r="CN255" s="158"/>
      <c r="CO255" s="158"/>
      <c r="CP255" s="158"/>
      <c r="CQ255" s="158"/>
      <c r="CR255" s="158"/>
      <c r="CS255" s="158"/>
      <c r="CT255" s="158"/>
      <c r="CU255" s="158"/>
      <c r="CV255" s="158"/>
      <c r="CW255" s="158"/>
      <c r="CX255" s="158"/>
      <c r="CY255" s="158"/>
      <c r="CZ255" s="158"/>
      <c r="DA255" s="158"/>
      <c r="DB255" s="158"/>
      <c r="DC255" s="158"/>
      <c r="DD255" s="158"/>
      <c r="DE255" s="158"/>
      <c r="DF255" s="158"/>
      <c r="DG255" s="158"/>
      <c r="DH255" s="158"/>
      <c r="DI255" s="158"/>
      <c r="DJ255" s="158"/>
      <c r="DK255" s="158"/>
      <c r="DL255" s="158"/>
      <c r="DM255" s="158"/>
      <c r="DN255" s="158"/>
      <c r="DO255" s="158"/>
      <c r="DP255" s="158"/>
      <c r="DQ255" s="158"/>
      <c r="DR255" s="158"/>
      <c r="DS255" s="158"/>
      <c r="DT255" s="158"/>
      <c r="DU255" s="158"/>
      <c r="DV255" s="158"/>
      <c r="DW255" s="158"/>
      <c r="DX255" s="158"/>
      <c r="DY255" s="158"/>
      <c r="DZ255" s="158"/>
      <c r="EA255" s="158"/>
      <c r="EB255" s="158"/>
      <c r="EC255" s="158"/>
      <c r="ED255" s="158"/>
      <c r="EE255" s="158"/>
      <c r="EF255" s="158"/>
      <c r="EG255" s="158"/>
      <c r="EH255" s="158"/>
      <c r="EI255" s="158"/>
      <c r="EJ255" s="158"/>
      <c r="EK255" s="158"/>
      <c r="EL255" s="158"/>
      <c r="EM255" s="158"/>
      <c r="EN255" s="158"/>
      <c r="EO255" s="158"/>
      <c r="EP255" s="158"/>
      <c r="EQ255" s="158"/>
      <c r="ER255" s="158"/>
      <c r="ES255" s="158"/>
      <c r="ET255" s="158"/>
      <c r="EU255" s="158"/>
      <c r="EV255" s="158"/>
      <c r="EW255" s="158"/>
      <c r="EX255" s="158"/>
      <c r="EY255" s="158"/>
      <c r="EZ255" s="158"/>
      <c r="FA255" s="158"/>
      <c r="FB255" s="158"/>
      <c r="FC255" s="158"/>
      <c r="FD255" s="158"/>
      <c r="FE255" s="158"/>
      <c r="FF255" s="158"/>
      <c r="FG255" s="158"/>
      <c r="FH255" s="158"/>
      <c r="FI255" s="158"/>
      <c r="FJ255" s="158"/>
      <c r="FK255" s="158"/>
      <c r="FL255" s="158"/>
      <c r="FM255" s="158"/>
      <c r="FN255" s="158"/>
      <c r="FO255" s="158"/>
      <c r="FP255" s="158"/>
      <c r="FQ255" s="158"/>
      <c r="FR255" s="158"/>
      <c r="FS255" s="158"/>
      <c r="FT255" s="158"/>
      <c r="FU255" s="158"/>
      <c r="FV255" s="158"/>
      <c r="FW255" s="158"/>
      <c r="FX255" s="158"/>
      <c r="FY255" s="158"/>
      <c r="FZ255" s="158"/>
      <c r="GA255" s="158"/>
      <c r="GB255" s="158"/>
      <c r="GC255" s="158"/>
      <c r="GD255" s="158"/>
      <c r="GE255" s="158"/>
      <c r="GF255" s="158"/>
      <c r="GG255" s="158"/>
      <c r="GH255" s="158"/>
      <c r="GI255" s="158"/>
    </row>
    <row r="256" spans="1:8" ht="13.5" customHeight="1">
      <c r="A256" s="138">
        <v>21004</v>
      </c>
      <c r="B256" s="179" t="s">
        <v>230</v>
      </c>
      <c r="C256" s="174">
        <v>26052.6</v>
      </c>
      <c r="D256" s="174">
        <v>26052.6</v>
      </c>
      <c r="E256" s="174">
        <v>34555.44</v>
      </c>
      <c r="F256" s="174">
        <f t="shared" si="9"/>
        <v>132.64</v>
      </c>
      <c r="G256" s="223">
        <v>30467.55</v>
      </c>
      <c r="H256" s="174">
        <f t="shared" si="8"/>
        <v>113.42</v>
      </c>
    </row>
    <row r="257" spans="1:8" ht="13.5" customHeight="1">
      <c r="A257" s="138">
        <v>2100401</v>
      </c>
      <c r="B257" s="179" t="s">
        <v>231</v>
      </c>
      <c r="C257" s="174">
        <v>1747.2</v>
      </c>
      <c r="D257" s="174">
        <v>1747.2</v>
      </c>
      <c r="E257" s="174">
        <v>1769.51</v>
      </c>
      <c r="F257" s="174">
        <f t="shared" si="9"/>
        <v>101.28</v>
      </c>
      <c r="G257" s="223">
        <v>1421.6</v>
      </c>
      <c r="H257" s="174">
        <f t="shared" si="8"/>
        <v>124.47</v>
      </c>
    </row>
    <row r="258" spans="1:8" ht="13.5" customHeight="1">
      <c r="A258" s="138">
        <v>2100402</v>
      </c>
      <c r="B258" s="179" t="s">
        <v>232</v>
      </c>
      <c r="C258" s="174">
        <v>1509.4</v>
      </c>
      <c r="D258" s="174">
        <v>1509.4</v>
      </c>
      <c r="E258" s="174">
        <v>1466.97</v>
      </c>
      <c r="F258" s="174">
        <f t="shared" si="9"/>
        <v>97.19</v>
      </c>
      <c r="G258" s="223">
        <v>1356.79</v>
      </c>
      <c r="H258" s="174">
        <f t="shared" si="8"/>
        <v>108.12</v>
      </c>
    </row>
    <row r="259" spans="1:8" ht="13.5" customHeight="1">
      <c r="A259" s="138">
        <v>2100403</v>
      </c>
      <c r="B259" s="179" t="s">
        <v>233</v>
      </c>
      <c r="C259" s="174">
        <v>665.5</v>
      </c>
      <c r="D259" s="174">
        <v>665.5</v>
      </c>
      <c r="E259" s="174">
        <v>671.28</v>
      </c>
      <c r="F259" s="174">
        <f t="shared" si="9"/>
        <v>100.87</v>
      </c>
      <c r="G259" s="223">
        <v>510.06</v>
      </c>
      <c r="H259" s="174">
        <f t="shared" si="8"/>
        <v>131.61</v>
      </c>
    </row>
    <row r="260" spans="1:8" ht="13.5" customHeight="1">
      <c r="A260" s="138">
        <v>2100407</v>
      </c>
      <c r="B260" s="179" t="s">
        <v>234</v>
      </c>
      <c r="C260" s="174">
        <v>100.6</v>
      </c>
      <c r="D260" s="174">
        <v>100.6</v>
      </c>
      <c r="E260" s="174">
        <v>124.75</v>
      </c>
      <c r="F260" s="174">
        <f t="shared" si="9"/>
        <v>124.01</v>
      </c>
      <c r="G260" s="223">
        <v>113.03</v>
      </c>
      <c r="H260" s="174">
        <f t="shared" si="8"/>
        <v>110.37</v>
      </c>
    </row>
    <row r="261" spans="1:8" ht="13.5" customHeight="1">
      <c r="A261" s="138">
        <v>2100408</v>
      </c>
      <c r="B261" s="179" t="s">
        <v>235</v>
      </c>
      <c r="C261" s="174">
        <v>4558.9</v>
      </c>
      <c r="D261" s="174">
        <v>4558.9</v>
      </c>
      <c r="E261" s="174">
        <v>4563.29</v>
      </c>
      <c r="F261" s="174">
        <f t="shared" si="9"/>
        <v>100.1</v>
      </c>
      <c r="G261" s="223">
        <v>4318.24</v>
      </c>
      <c r="H261" s="174">
        <f aca="true" t="shared" si="10" ref="H261:H324">IF(G261=0,"",E261/G261*100)</f>
        <v>105.67</v>
      </c>
    </row>
    <row r="262" spans="1:8" ht="13.5" customHeight="1">
      <c r="A262" s="138">
        <v>2100410</v>
      </c>
      <c r="B262" s="173" t="s">
        <v>236</v>
      </c>
      <c r="C262" s="174"/>
      <c r="D262" s="174">
        <v>0</v>
      </c>
      <c r="E262" s="174"/>
      <c r="F262" s="174">
        <f t="shared" si="9"/>
      </c>
      <c r="G262" s="223">
        <v>8542.11</v>
      </c>
      <c r="H262" s="174">
        <f t="shared" si="10"/>
        <v>0</v>
      </c>
    </row>
    <row r="263" spans="1:8" ht="13.5" customHeight="1">
      <c r="A263" s="138">
        <v>2100499</v>
      </c>
      <c r="B263" s="179" t="s">
        <v>237</v>
      </c>
      <c r="C263" s="174">
        <v>17471.2</v>
      </c>
      <c r="D263" s="174">
        <v>17471.2</v>
      </c>
      <c r="E263" s="174">
        <v>25959.64</v>
      </c>
      <c r="F263" s="174">
        <f t="shared" si="9"/>
        <v>148.59</v>
      </c>
      <c r="G263" s="223">
        <v>14205.73</v>
      </c>
      <c r="H263" s="174">
        <f t="shared" si="10"/>
        <v>182.74</v>
      </c>
    </row>
    <row r="264" spans="1:8" ht="13.5" customHeight="1">
      <c r="A264" s="138">
        <v>21006</v>
      </c>
      <c r="B264" s="179" t="s">
        <v>238</v>
      </c>
      <c r="C264" s="174">
        <v>1655.7</v>
      </c>
      <c r="D264" s="174">
        <v>1655.7</v>
      </c>
      <c r="E264" s="174">
        <v>1655.68</v>
      </c>
      <c r="F264" s="174">
        <f t="shared" si="9"/>
        <v>100</v>
      </c>
      <c r="G264" s="223">
        <v>1626.02</v>
      </c>
      <c r="H264" s="174">
        <f t="shared" si="10"/>
        <v>101.82</v>
      </c>
    </row>
    <row r="265" spans="1:8" ht="13.5" customHeight="1">
      <c r="A265" s="138">
        <v>2100699</v>
      </c>
      <c r="B265" s="179" t="s">
        <v>239</v>
      </c>
      <c r="C265" s="174">
        <v>1655.7</v>
      </c>
      <c r="D265" s="174">
        <v>1655.7</v>
      </c>
      <c r="E265" s="174">
        <v>1655.68</v>
      </c>
      <c r="F265" s="174">
        <f t="shared" si="9"/>
        <v>100</v>
      </c>
      <c r="G265" s="223">
        <v>1626.02</v>
      </c>
      <c r="H265" s="174">
        <f t="shared" si="10"/>
        <v>101.82</v>
      </c>
    </row>
    <row r="266" spans="1:8" ht="13.5" customHeight="1">
      <c r="A266" s="138">
        <v>21007</v>
      </c>
      <c r="B266" s="179" t="s">
        <v>240</v>
      </c>
      <c r="C266" s="174">
        <v>2053.2</v>
      </c>
      <c r="D266" s="174">
        <v>2053.2</v>
      </c>
      <c r="E266" s="174">
        <v>2002.8</v>
      </c>
      <c r="F266" s="174">
        <f aca="true" t="shared" si="11" ref="F266:F327">IF(D266=0,"",E266/D266*100)</f>
        <v>97.55</v>
      </c>
      <c r="G266" s="223">
        <v>1970.65</v>
      </c>
      <c r="H266" s="174">
        <f t="shared" si="10"/>
        <v>101.63</v>
      </c>
    </row>
    <row r="267" spans="1:8" ht="13.5" customHeight="1">
      <c r="A267" s="138">
        <v>2100799</v>
      </c>
      <c r="B267" s="179" t="s">
        <v>241</v>
      </c>
      <c r="C267" s="174">
        <v>2053.2</v>
      </c>
      <c r="D267" s="174">
        <v>2053.2</v>
      </c>
      <c r="E267" s="174">
        <v>2002.8</v>
      </c>
      <c r="F267" s="174">
        <f t="shared" si="11"/>
        <v>97.55</v>
      </c>
      <c r="G267" s="223">
        <v>1970.65</v>
      </c>
      <c r="H267" s="174">
        <f t="shared" si="10"/>
        <v>101.63</v>
      </c>
    </row>
    <row r="268" spans="1:8" ht="13.5" customHeight="1">
      <c r="A268" s="138">
        <v>21011</v>
      </c>
      <c r="B268" s="179" t="s">
        <v>242</v>
      </c>
      <c r="C268" s="174">
        <v>12057.3</v>
      </c>
      <c r="D268" s="174">
        <v>12057.3</v>
      </c>
      <c r="E268" s="174">
        <v>10528.7</v>
      </c>
      <c r="F268" s="174">
        <f t="shared" si="11"/>
        <v>87.32</v>
      </c>
      <c r="G268" s="223">
        <v>11848.26</v>
      </c>
      <c r="H268" s="174">
        <f t="shared" si="10"/>
        <v>88.86</v>
      </c>
    </row>
    <row r="269" spans="1:8" ht="13.5" customHeight="1">
      <c r="A269" s="138">
        <v>2101101</v>
      </c>
      <c r="B269" s="179" t="s">
        <v>243</v>
      </c>
      <c r="C269" s="174">
        <v>3942.4</v>
      </c>
      <c r="D269" s="174">
        <v>3942.4</v>
      </c>
      <c r="E269" s="174">
        <v>3536.52</v>
      </c>
      <c r="F269" s="174">
        <f t="shared" si="11"/>
        <v>89.7</v>
      </c>
      <c r="G269" s="223">
        <v>4116.52</v>
      </c>
      <c r="H269" s="174">
        <f t="shared" si="10"/>
        <v>85.91</v>
      </c>
    </row>
    <row r="270" spans="1:8" ht="13.5" customHeight="1">
      <c r="A270" s="138">
        <v>2101102</v>
      </c>
      <c r="B270" s="179" t="s">
        <v>244</v>
      </c>
      <c r="C270" s="174">
        <v>8114.9</v>
      </c>
      <c r="D270" s="174">
        <v>8114.9</v>
      </c>
      <c r="E270" s="174">
        <v>6992.19</v>
      </c>
      <c r="F270" s="174">
        <f t="shared" si="11"/>
        <v>86.16</v>
      </c>
      <c r="G270" s="223">
        <v>7731.75</v>
      </c>
      <c r="H270" s="174">
        <f t="shared" si="10"/>
        <v>90.43</v>
      </c>
    </row>
    <row r="271" spans="1:8" ht="13.5" customHeight="1">
      <c r="A271" s="138">
        <v>21012</v>
      </c>
      <c r="B271" s="179" t="s">
        <v>245</v>
      </c>
      <c r="C271" s="174">
        <v>6000</v>
      </c>
      <c r="D271" s="174">
        <v>6000</v>
      </c>
      <c r="E271" s="174">
        <v>6308.26</v>
      </c>
      <c r="F271" s="174">
        <f t="shared" si="11"/>
        <v>105.14</v>
      </c>
      <c r="G271" s="223">
        <v>16542.65</v>
      </c>
      <c r="H271" s="174">
        <f t="shared" si="10"/>
        <v>38.13</v>
      </c>
    </row>
    <row r="272" spans="1:8" ht="13.5" customHeight="1">
      <c r="A272" s="138">
        <v>2101202</v>
      </c>
      <c r="B272" s="179" t="s">
        <v>246</v>
      </c>
      <c r="C272" s="174">
        <v>6000</v>
      </c>
      <c r="D272" s="174">
        <v>6000</v>
      </c>
      <c r="E272" s="174">
        <v>6308.26</v>
      </c>
      <c r="F272" s="174">
        <f t="shared" si="11"/>
        <v>105.14</v>
      </c>
      <c r="G272" s="223">
        <v>16542.65</v>
      </c>
      <c r="H272" s="174">
        <f t="shared" si="10"/>
        <v>38.13</v>
      </c>
    </row>
    <row r="273" spans="1:191" s="159" customFormat="1" ht="13.5" customHeight="1">
      <c r="A273" s="138">
        <v>21013</v>
      </c>
      <c r="B273" s="179" t="s">
        <v>247</v>
      </c>
      <c r="C273" s="174">
        <v>200</v>
      </c>
      <c r="D273" s="174">
        <v>200</v>
      </c>
      <c r="E273" s="174">
        <v>152.01</v>
      </c>
      <c r="F273" s="174">
        <f t="shared" si="11"/>
        <v>76.01</v>
      </c>
      <c r="G273" s="223">
        <v>224.68</v>
      </c>
      <c r="H273" s="174">
        <f t="shared" si="10"/>
        <v>67.66</v>
      </c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58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  <c r="BV273" s="158"/>
      <c r="BW273" s="158"/>
      <c r="BX273" s="158"/>
      <c r="BY273" s="158"/>
      <c r="BZ273" s="158"/>
      <c r="CA273" s="158"/>
      <c r="CB273" s="158"/>
      <c r="CC273" s="158"/>
      <c r="CD273" s="158"/>
      <c r="CE273" s="158"/>
      <c r="CF273" s="158"/>
      <c r="CG273" s="158"/>
      <c r="CH273" s="158"/>
      <c r="CI273" s="158"/>
      <c r="CJ273" s="158"/>
      <c r="CK273" s="158"/>
      <c r="CL273" s="158"/>
      <c r="CM273" s="158"/>
      <c r="CN273" s="158"/>
      <c r="CO273" s="158"/>
      <c r="CP273" s="158"/>
      <c r="CQ273" s="158"/>
      <c r="CR273" s="158"/>
      <c r="CS273" s="158"/>
      <c r="CT273" s="158"/>
      <c r="CU273" s="158"/>
      <c r="CV273" s="158"/>
      <c r="CW273" s="158"/>
      <c r="CX273" s="158"/>
      <c r="CY273" s="158"/>
      <c r="CZ273" s="158"/>
      <c r="DA273" s="158"/>
      <c r="DB273" s="158"/>
      <c r="DC273" s="158"/>
      <c r="DD273" s="158"/>
      <c r="DE273" s="158"/>
      <c r="DF273" s="158"/>
      <c r="DG273" s="158"/>
      <c r="DH273" s="158"/>
      <c r="DI273" s="158"/>
      <c r="DJ273" s="158"/>
      <c r="DK273" s="158"/>
      <c r="DL273" s="158"/>
      <c r="DM273" s="158"/>
      <c r="DN273" s="158"/>
      <c r="DO273" s="158"/>
      <c r="DP273" s="158"/>
      <c r="DQ273" s="158"/>
      <c r="DR273" s="158"/>
      <c r="DS273" s="158"/>
      <c r="DT273" s="158"/>
      <c r="DU273" s="158"/>
      <c r="DV273" s="158"/>
      <c r="DW273" s="158"/>
      <c r="DX273" s="158"/>
      <c r="DY273" s="158"/>
      <c r="DZ273" s="158"/>
      <c r="EA273" s="158"/>
      <c r="EB273" s="158"/>
      <c r="EC273" s="158"/>
      <c r="ED273" s="158"/>
      <c r="EE273" s="158"/>
      <c r="EF273" s="158"/>
      <c r="EG273" s="158"/>
      <c r="EH273" s="158"/>
      <c r="EI273" s="158"/>
      <c r="EJ273" s="158"/>
      <c r="EK273" s="158"/>
      <c r="EL273" s="158"/>
      <c r="EM273" s="158"/>
      <c r="EN273" s="158"/>
      <c r="EO273" s="158"/>
      <c r="EP273" s="158"/>
      <c r="EQ273" s="158"/>
      <c r="ER273" s="158"/>
      <c r="ES273" s="158"/>
      <c r="ET273" s="158"/>
      <c r="EU273" s="158"/>
      <c r="EV273" s="158"/>
      <c r="EW273" s="158"/>
      <c r="EX273" s="158"/>
      <c r="EY273" s="158"/>
      <c r="EZ273" s="158"/>
      <c r="FA273" s="158"/>
      <c r="FB273" s="158"/>
      <c r="FC273" s="158"/>
      <c r="FD273" s="158"/>
      <c r="FE273" s="158"/>
      <c r="FF273" s="158"/>
      <c r="FG273" s="158"/>
      <c r="FH273" s="158"/>
      <c r="FI273" s="158"/>
      <c r="FJ273" s="158"/>
      <c r="FK273" s="158"/>
      <c r="FL273" s="158"/>
      <c r="FM273" s="158"/>
      <c r="FN273" s="158"/>
      <c r="FO273" s="158"/>
      <c r="FP273" s="158"/>
      <c r="FQ273" s="158"/>
      <c r="FR273" s="158"/>
      <c r="FS273" s="158"/>
      <c r="FT273" s="158"/>
      <c r="FU273" s="158"/>
      <c r="FV273" s="158"/>
      <c r="FW273" s="158"/>
      <c r="FX273" s="158"/>
      <c r="FY273" s="158"/>
      <c r="FZ273" s="158"/>
      <c r="GA273" s="158"/>
      <c r="GB273" s="158"/>
      <c r="GC273" s="158"/>
      <c r="GD273" s="158"/>
      <c r="GE273" s="158"/>
      <c r="GF273" s="158"/>
      <c r="GG273" s="158"/>
      <c r="GH273" s="158"/>
      <c r="GI273" s="158"/>
    </row>
    <row r="274" spans="1:191" s="159" customFormat="1" ht="13.5" customHeight="1">
      <c r="A274" s="138">
        <v>2101301</v>
      </c>
      <c r="B274" s="179" t="s">
        <v>248</v>
      </c>
      <c r="C274" s="174">
        <v>200</v>
      </c>
      <c r="D274" s="174">
        <v>200</v>
      </c>
      <c r="E274" s="174">
        <v>152.01</v>
      </c>
      <c r="F274" s="174">
        <f t="shared" si="11"/>
        <v>76.01</v>
      </c>
      <c r="G274" s="223">
        <v>224.68</v>
      </c>
      <c r="H274" s="174">
        <f t="shared" si="10"/>
        <v>67.66</v>
      </c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  <c r="BI274" s="158"/>
      <c r="BJ274" s="158"/>
      <c r="BK274" s="158"/>
      <c r="BL274" s="158"/>
      <c r="BM274" s="158"/>
      <c r="BN274" s="158"/>
      <c r="BO274" s="158"/>
      <c r="BP274" s="158"/>
      <c r="BQ274" s="158"/>
      <c r="BR274" s="158"/>
      <c r="BS274" s="158"/>
      <c r="BT274" s="158"/>
      <c r="BU274" s="158"/>
      <c r="BV274" s="158"/>
      <c r="BW274" s="158"/>
      <c r="BX274" s="158"/>
      <c r="BY274" s="158"/>
      <c r="BZ274" s="158"/>
      <c r="CA274" s="158"/>
      <c r="CB274" s="158"/>
      <c r="CC274" s="158"/>
      <c r="CD274" s="158"/>
      <c r="CE274" s="158"/>
      <c r="CF274" s="158"/>
      <c r="CG274" s="158"/>
      <c r="CH274" s="158"/>
      <c r="CI274" s="158"/>
      <c r="CJ274" s="158"/>
      <c r="CK274" s="158"/>
      <c r="CL274" s="158"/>
      <c r="CM274" s="158"/>
      <c r="CN274" s="158"/>
      <c r="CO274" s="158"/>
      <c r="CP274" s="158"/>
      <c r="CQ274" s="158"/>
      <c r="CR274" s="158"/>
      <c r="CS274" s="158"/>
      <c r="CT274" s="158"/>
      <c r="CU274" s="158"/>
      <c r="CV274" s="158"/>
      <c r="CW274" s="158"/>
      <c r="CX274" s="158"/>
      <c r="CY274" s="158"/>
      <c r="CZ274" s="158"/>
      <c r="DA274" s="158"/>
      <c r="DB274" s="158"/>
      <c r="DC274" s="158"/>
      <c r="DD274" s="158"/>
      <c r="DE274" s="158"/>
      <c r="DF274" s="158"/>
      <c r="DG274" s="158"/>
      <c r="DH274" s="158"/>
      <c r="DI274" s="158"/>
      <c r="DJ274" s="158"/>
      <c r="DK274" s="158"/>
      <c r="DL274" s="158"/>
      <c r="DM274" s="158"/>
      <c r="DN274" s="158"/>
      <c r="DO274" s="158"/>
      <c r="DP274" s="158"/>
      <c r="DQ274" s="158"/>
      <c r="DR274" s="158"/>
      <c r="DS274" s="158"/>
      <c r="DT274" s="158"/>
      <c r="DU274" s="158"/>
      <c r="DV274" s="158"/>
      <c r="DW274" s="158"/>
      <c r="DX274" s="158"/>
      <c r="DY274" s="158"/>
      <c r="DZ274" s="158"/>
      <c r="EA274" s="158"/>
      <c r="EB274" s="158"/>
      <c r="EC274" s="158"/>
      <c r="ED274" s="158"/>
      <c r="EE274" s="158"/>
      <c r="EF274" s="158"/>
      <c r="EG274" s="158"/>
      <c r="EH274" s="158"/>
      <c r="EI274" s="158"/>
      <c r="EJ274" s="158"/>
      <c r="EK274" s="158"/>
      <c r="EL274" s="158"/>
      <c r="EM274" s="158"/>
      <c r="EN274" s="158"/>
      <c r="EO274" s="158"/>
      <c r="EP274" s="158"/>
      <c r="EQ274" s="158"/>
      <c r="ER274" s="158"/>
      <c r="ES274" s="158"/>
      <c r="ET274" s="158"/>
      <c r="EU274" s="158"/>
      <c r="EV274" s="158"/>
      <c r="EW274" s="158"/>
      <c r="EX274" s="158"/>
      <c r="EY274" s="158"/>
      <c r="EZ274" s="158"/>
      <c r="FA274" s="158"/>
      <c r="FB274" s="158"/>
      <c r="FC274" s="158"/>
      <c r="FD274" s="158"/>
      <c r="FE274" s="158"/>
      <c r="FF274" s="158"/>
      <c r="FG274" s="158"/>
      <c r="FH274" s="158"/>
      <c r="FI274" s="158"/>
      <c r="FJ274" s="158"/>
      <c r="FK274" s="158"/>
      <c r="FL274" s="158"/>
      <c r="FM274" s="158"/>
      <c r="FN274" s="158"/>
      <c r="FO274" s="158"/>
      <c r="FP274" s="158"/>
      <c r="FQ274" s="158"/>
      <c r="FR274" s="158"/>
      <c r="FS274" s="158"/>
      <c r="FT274" s="158"/>
      <c r="FU274" s="158"/>
      <c r="FV274" s="158"/>
      <c r="FW274" s="158"/>
      <c r="FX274" s="158"/>
      <c r="FY274" s="158"/>
      <c r="FZ274" s="158"/>
      <c r="GA274" s="158"/>
      <c r="GB274" s="158"/>
      <c r="GC274" s="158"/>
      <c r="GD274" s="158"/>
      <c r="GE274" s="158"/>
      <c r="GF274" s="158"/>
      <c r="GG274" s="158"/>
      <c r="GH274" s="158"/>
      <c r="GI274" s="158"/>
    </row>
    <row r="275" spans="1:8" ht="13.5" customHeight="1">
      <c r="A275" s="138">
        <v>21015</v>
      </c>
      <c r="B275" s="179" t="s">
        <v>249</v>
      </c>
      <c r="C275" s="174">
        <v>230.9</v>
      </c>
      <c r="D275" s="174">
        <v>230.9</v>
      </c>
      <c r="E275" s="174">
        <v>241.59</v>
      </c>
      <c r="F275" s="174">
        <f t="shared" si="11"/>
        <v>104.63</v>
      </c>
      <c r="G275" s="223">
        <v>295.24</v>
      </c>
      <c r="H275" s="174">
        <f t="shared" si="10"/>
        <v>81.83</v>
      </c>
    </row>
    <row r="276" spans="1:8" ht="13.5" customHeight="1">
      <c r="A276" s="138">
        <v>2101501</v>
      </c>
      <c r="B276" s="179" t="s">
        <v>39</v>
      </c>
      <c r="C276" s="174">
        <v>212.9</v>
      </c>
      <c r="D276" s="174">
        <v>212.9</v>
      </c>
      <c r="E276" s="174">
        <v>230.78</v>
      </c>
      <c r="F276" s="174">
        <f t="shared" si="11"/>
        <v>108.4</v>
      </c>
      <c r="G276" s="223">
        <v>195.31</v>
      </c>
      <c r="H276" s="174">
        <f t="shared" si="10"/>
        <v>118.16</v>
      </c>
    </row>
    <row r="277" spans="1:8" ht="13.5" customHeight="1">
      <c r="A277" s="138">
        <v>2101550</v>
      </c>
      <c r="B277" s="179" t="s">
        <v>46</v>
      </c>
      <c r="C277" s="174"/>
      <c r="D277" s="174">
        <v>0</v>
      </c>
      <c r="E277" s="174"/>
      <c r="F277" s="174">
        <f t="shared" si="11"/>
      </c>
      <c r="G277" s="223">
        <v>93.84</v>
      </c>
      <c r="H277" s="174">
        <f t="shared" si="10"/>
        <v>0</v>
      </c>
    </row>
    <row r="278" spans="1:8" ht="13.5" customHeight="1">
      <c r="A278" s="138">
        <v>2101599</v>
      </c>
      <c r="B278" s="179" t="s">
        <v>250</v>
      </c>
      <c r="C278" s="174">
        <v>18</v>
      </c>
      <c r="D278" s="174">
        <v>18</v>
      </c>
      <c r="E278" s="174">
        <v>10.81</v>
      </c>
      <c r="F278" s="174">
        <f t="shared" si="11"/>
        <v>60.06</v>
      </c>
      <c r="G278" s="223">
        <v>6.09</v>
      </c>
      <c r="H278" s="174">
        <f t="shared" si="10"/>
        <v>177.5</v>
      </c>
    </row>
    <row r="279" spans="1:191" s="159" customFormat="1" ht="13.5" customHeight="1">
      <c r="A279" s="138">
        <v>21099</v>
      </c>
      <c r="B279" s="179" t="s">
        <v>251</v>
      </c>
      <c r="C279" s="174">
        <v>413.7</v>
      </c>
      <c r="D279" s="174">
        <v>413.7</v>
      </c>
      <c r="E279" s="174">
        <v>355.54</v>
      </c>
      <c r="F279" s="174">
        <f t="shared" si="11"/>
        <v>85.94</v>
      </c>
      <c r="G279" s="223">
        <v>415.56</v>
      </c>
      <c r="H279" s="174">
        <f t="shared" si="10"/>
        <v>85.56</v>
      </c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58"/>
      <c r="BL279" s="158"/>
      <c r="BM279" s="158"/>
      <c r="BN279" s="158"/>
      <c r="BO279" s="158"/>
      <c r="BP279" s="158"/>
      <c r="BQ279" s="158"/>
      <c r="BR279" s="158"/>
      <c r="BS279" s="158"/>
      <c r="BT279" s="158"/>
      <c r="BU279" s="158"/>
      <c r="BV279" s="158"/>
      <c r="BW279" s="158"/>
      <c r="BX279" s="158"/>
      <c r="BY279" s="158"/>
      <c r="BZ279" s="158"/>
      <c r="CA279" s="158"/>
      <c r="CB279" s="158"/>
      <c r="CC279" s="158"/>
      <c r="CD279" s="158"/>
      <c r="CE279" s="158"/>
      <c r="CF279" s="158"/>
      <c r="CG279" s="158"/>
      <c r="CH279" s="158"/>
      <c r="CI279" s="158"/>
      <c r="CJ279" s="158"/>
      <c r="CK279" s="158"/>
      <c r="CL279" s="158"/>
      <c r="CM279" s="158"/>
      <c r="CN279" s="158"/>
      <c r="CO279" s="158"/>
      <c r="CP279" s="158"/>
      <c r="CQ279" s="158"/>
      <c r="CR279" s="158"/>
      <c r="CS279" s="158"/>
      <c r="CT279" s="158"/>
      <c r="CU279" s="158"/>
      <c r="CV279" s="158"/>
      <c r="CW279" s="158"/>
      <c r="CX279" s="158"/>
      <c r="CY279" s="158"/>
      <c r="CZ279" s="158"/>
      <c r="DA279" s="158"/>
      <c r="DB279" s="158"/>
      <c r="DC279" s="158"/>
      <c r="DD279" s="158"/>
      <c r="DE279" s="158"/>
      <c r="DF279" s="158"/>
      <c r="DG279" s="158"/>
      <c r="DH279" s="158"/>
      <c r="DI279" s="158"/>
      <c r="DJ279" s="158"/>
      <c r="DK279" s="158"/>
      <c r="DL279" s="158"/>
      <c r="DM279" s="158"/>
      <c r="DN279" s="158"/>
      <c r="DO279" s="158"/>
      <c r="DP279" s="158"/>
      <c r="DQ279" s="158"/>
      <c r="DR279" s="158"/>
      <c r="DS279" s="158"/>
      <c r="DT279" s="158"/>
      <c r="DU279" s="158"/>
      <c r="DV279" s="158"/>
      <c r="DW279" s="158"/>
      <c r="DX279" s="158"/>
      <c r="DY279" s="158"/>
      <c r="DZ279" s="158"/>
      <c r="EA279" s="158"/>
      <c r="EB279" s="158"/>
      <c r="EC279" s="158"/>
      <c r="ED279" s="158"/>
      <c r="EE279" s="158"/>
      <c r="EF279" s="158"/>
      <c r="EG279" s="158"/>
      <c r="EH279" s="158"/>
      <c r="EI279" s="158"/>
      <c r="EJ279" s="158"/>
      <c r="EK279" s="158"/>
      <c r="EL279" s="158"/>
      <c r="EM279" s="158"/>
      <c r="EN279" s="158"/>
      <c r="EO279" s="158"/>
      <c r="EP279" s="158"/>
      <c r="EQ279" s="158"/>
      <c r="ER279" s="158"/>
      <c r="ES279" s="158"/>
      <c r="ET279" s="158"/>
      <c r="EU279" s="158"/>
      <c r="EV279" s="158"/>
      <c r="EW279" s="158"/>
      <c r="EX279" s="158"/>
      <c r="EY279" s="158"/>
      <c r="EZ279" s="158"/>
      <c r="FA279" s="158"/>
      <c r="FB279" s="158"/>
      <c r="FC279" s="158"/>
      <c r="FD279" s="158"/>
      <c r="FE279" s="158"/>
      <c r="FF279" s="158"/>
      <c r="FG279" s="158"/>
      <c r="FH279" s="158"/>
      <c r="FI279" s="158"/>
      <c r="FJ279" s="158"/>
      <c r="FK279" s="158"/>
      <c r="FL279" s="158"/>
      <c r="FM279" s="158"/>
      <c r="FN279" s="158"/>
      <c r="FO279" s="158"/>
      <c r="FP279" s="158"/>
      <c r="FQ279" s="158"/>
      <c r="FR279" s="158"/>
      <c r="FS279" s="158"/>
      <c r="FT279" s="158"/>
      <c r="FU279" s="158"/>
      <c r="FV279" s="158"/>
      <c r="FW279" s="158"/>
      <c r="FX279" s="158"/>
      <c r="FY279" s="158"/>
      <c r="FZ279" s="158"/>
      <c r="GA279" s="158"/>
      <c r="GB279" s="158"/>
      <c r="GC279" s="158"/>
      <c r="GD279" s="158"/>
      <c r="GE279" s="158"/>
      <c r="GF279" s="158"/>
      <c r="GG279" s="158"/>
      <c r="GH279" s="158"/>
      <c r="GI279" s="158"/>
    </row>
    <row r="280" spans="1:8" ht="13.5" customHeight="1">
      <c r="A280" s="138">
        <v>2109999</v>
      </c>
      <c r="B280" s="179" t="s">
        <v>252</v>
      </c>
      <c r="C280" s="174">
        <v>413.7</v>
      </c>
      <c r="D280" s="174">
        <v>413.7</v>
      </c>
      <c r="E280" s="174">
        <v>355.54</v>
      </c>
      <c r="F280" s="174">
        <f t="shared" si="11"/>
        <v>85.94</v>
      </c>
      <c r="G280" s="223">
        <v>415.56</v>
      </c>
      <c r="H280" s="174">
        <f t="shared" si="10"/>
        <v>85.56</v>
      </c>
    </row>
    <row r="281" spans="1:8" ht="13.5" customHeight="1">
      <c r="A281" s="171">
        <v>211</v>
      </c>
      <c r="B281" s="178" t="s">
        <v>253</v>
      </c>
      <c r="C281" s="169">
        <v>144.2</v>
      </c>
      <c r="D281" s="169">
        <v>144.2</v>
      </c>
      <c r="E281" s="169">
        <v>120.47</v>
      </c>
      <c r="F281" s="169">
        <f t="shared" si="11"/>
        <v>83.54</v>
      </c>
      <c r="G281" s="222">
        <v>164</v>
      </c>
      <c r="H281" s="169">
        <f t="shared" si="10"/>
        <v>73.46</v>
      </c>
    </row>
    <row r="282" spans="1:8" ht="13.5" customHeight="1">
      <c r="A282" s="138">
        <v>21101</v>
      </c>
      <c r="B282" s="179" t="s">
        <v>254</v>
      </c>
      <c r="C282" s="174">
        <v>44.2</v>
      </c>
      <c r="D282" s="174">
        <v>44.2</v>
      </c>
      <c r="E282" s="174">
        <v>20.47</v>
      </c>
      <c r="F282" s="174">
        <f t="shared" si="11"/>
        <v>46.31</v>
      </c>
      <c r="G282" s="223">
        <v>14.2</v>
      </c>
      <c r="H282" s="174">
        <f t="shared" si="10"/>
        <v>144.15</v>
      </c>
    </row>
    <row r="283" spans="1:8" ht="13.5" customHeight="1">
      <c r="A283" s="138">
        <v>2110102</v>
      </c>
      <c r="B283" s="179" t="s">
        <v>40</v>
      </c>
      <c r="C283" s="174">
        <v>44.2</v>
      </c>
      <c r="D283" s="174">
        <v>44.2</v>
      </c>
      <c r="E283" s="174">
        <v>20.47</v>
      </c>
      <c r="F283" s="174">
        <f t="shared" si="11"/>
        <v>46.31</v>
      </c>
      <c r="G283" s="223">
        <v>14.2</v>
      </c>
      <c r="H283" s="174">
        <f t="shared" si="10"/>
        <v>144.15</v>
      </c>
    </row>
    <row r="284" spans="1:8" ht="13.5" customHeight="1">
      <c r="A284" s="138">
        <v>21103</v>
      </c>
      <c r="B284" s="179" t="s">
        <v>255</v>
      </c>
      <c r="C284" s="174">
        <v>100</v>
      </c>
      <c r="D284" s="174">
        <v>100</v>
      </c>
      <c r="E284" s="174">
        <v>100</v>
      </c>
      <c r="F284" s="174">
        <f t="shared" si="11"/>
        <v>100</v>
      </c>
      <c r="G284" s="223">
        <v>100</v>
      </c>
      <c r="H284" s="174">
        <f t="shared" si="10"/>
        <v>100</v>
      </c>
    </row>
    <row r="285" spans="1:8" ht="13.5" customHeight="1">
      <c r="A285" s="138">
        <v>2110399</v>
      </c>
      <c r="B285" s="179" t="s">
        <v>256</v>
      </c>
      <c r="C285" s="174">
        <v>100</v>
      </c>
      <c r="D285" s="174">
        <v>100</v>
      </c>
      <c r="E285" s="174">
        <v>100</v>
      </c>
      <c r="F285" s="174">
        <f t="shared" si="11"/>
        <v>100</v>
      </c>
      <c r="G285" s="223">
        <v>100</v>
      </c>
      <c r="H285" s="174">
        <f t="shared" si="10"/>
        <v>100</v>
      </c>
    </row>
    <row r="286" spans="1:8" ht="13.5" customHeight="1">
      <c r="A286" s="138">
        <v>21199</v>
      </c>
      <c r="B286" s="179" t="s">
        <v>257</v>
      </c>
      <c r="C286" s="174"/>
      <c r="D286" s="174">
        <v>0</v>
      </c>
      <c r="E286" s="174"/>
      <c r="F286" s="174">
        <f t="shared" si="11"/>
      </c>
      <c r="G286" s="223">
        <v>49.8</v>
      </c>
      <c r="H286" s="174">
        <f t="shared" si="10"/>
        <v>0</v>
      </c>
    </row>
    <row r="287" spans="1:8" ht="13.5" customHeight="1">
      <c r="A287" s="138">
        <v>2119999</v>
      </c>
      <c r="B287" s="179" t="s">
        <v>258</v>
      </c>
      <c r="C287" s="174"/>
      <c r="D287" s="174">
        <v>0</v>
      </c>
      <c r="E287" s="174"/>
      <c r="F287" s="174">
        <f t="shared" si="11"/>
      </c>
      <c r="G287" s="223">
        <v>49.8</v>
      </c>
      <c r="H287" s="174">
        <f t="shared" si="10"/>
        <v>0</v>
      </c>
    </row>
    <row r="288" spans="1:8" ht="13.5" customHeight="1">
      <c r="A288" s="171">
        <v>212</v>
      </c>
      <c r="B288" s="178" t="s">
        <v>259</v>
      </c>
      <c r="C288" s="169">
        <v>111758.3</v>
      </c>
      <c r="D288" s="169">
        <v>111758.3</v>
      </c>
      <c r="E288" s="169">
        <v>99117.94</v>
      </c>
      <c r="F288" s="169">
        <f t="shared" si="11"/>
        <v>88.69</v>
      </c>
      <c r="G288" s="222">
        <v>74835.55</v>
      </c>
      <c r="H288" s="169">
        <f t="shared" si="10"/>
        <v>132.45</v>
      </c>
    </row>
    <row r="289" spans="1:8" ht="13.5" customHeight="1">
      <c r="A289" s="138">
        <v>21201</v>
      </c>
      <c r="B289" s="179" t="s">
        <v>260</v>
      </c>
      <c r="C289" s="174">
        <v>23070.2</v>
      </c>
      <c r="D289" s="174">
        <v>23070.2</v>
      </c>
      <c r="E289" s="174">
        <v>21838.27</v>
      </c>
      <c r="F289" s="174">
        <f t="shared" si="11"/>
        <v>94.66</v>
      </c>
      <c r="G289" s="223">
        <v>19428.55</v>
      </c>
      <c r="H289" s="174">
        <f t="shared" si="10"/>
        <v>112.4</v>
      </c>
    </row>
    <row r="290" spans="1:8" ht="13.5" customHeight="1">
      <c r="A290" s="138">
        <v>2120101</v>
      </c>
      <c r="B290" s="179" t="s">
        <v>39</v>
      </c>
      <c r="C290" s="174">
        <v>2420.7</v>
      </c>
      <c r="D290" s="174">
        <v>2420.7</v>
      </c>
      <c r="E290" s="174">
        <v>2449.14</v>
      </c>
      <c r="F290" s="174">
        <f t="shared" si="11"/>
        <v>101.17</v>
      </c>
      <c r="G290" s="223">
        <v>2341.72</v>
      </c>
      <c r="H290" s="174">
        <f t="shared" si="10"/>
        <v>104.59</v>
      </c>
    </row>
    <row r="291" spans="1:8" ht="13.5" customHeight="1">
      <c r="A291" s="138">
        <v>2120102</v>
      </c>
      <c r="B291" s="179" t="s">
        <v>40</v>
      </c>
      <c r="C291" s="174">
        <v>3574.7</v>
      </c>
      <c r="D291" s="174">
        <v>3574.7</v>
      </c>
      <c r="E291" s="174">
        <v>3438.11</v>
      </c>
      <c r="F291" s="174">
        <f t="shared" si="11"/>
        <v>96.18</v>
      </c>
      <c r="G291" s="223">
        <v>2726.8</v>
      </c>
      <c r="H291" s="174">
        <f t="shared" si="10"/>
        <v>126.09</v>
      </c>
    </row>
    <row r="292" spans="1:8" ht="13.5" customHeight="1">
      <c r="A292" s="138">
        <v>2120104</v>
      </c>
      <c r="B292" s="179" t="s">
        <v>261</v>
      </c>
      <c r="C292" s="174">
        <v>388</v>
      </c>
      <c r="D292" s="174">
        <v>388</v>
      </c>
      <c r="E292" s="174">
        <v>372.05</v>
      </c>
      <c r="F292" s="174">
        <f t="shared" si="11"/>
        <v>95.89</v>
      </c>
      <c r="G292" s="223">
        <v>234.25</v>
      </c>
      <c r="H292" s="174">
        <f t="shared" si="10"/>
        <v>158.83</v>
      </c>
    </row>
    <row r="293" spans="1:8" ht="13.5" customHeight="1">
      <c r="A293" s="138">
        <v>2120107</v>
      </c>
      <c r="B293" s="179" t="s">
        <v>262</v>
      </c>
      <c r="C293" s="174">
        <v>12634.5</v>
      </c>
      <c r="D293" s="174">
        <v>12634.5</v>
      </c>
      <c r="E293" s="174">
        <v>12578.47</v>
      </c>
      <c r="F293" s="174">
        <f t="shared" si="11"/>
        <v>99.56</v>
      </c>
      <c r="G293" s="223">
        <v>12163.23</v>
      </c>
      <c r="H293" s="174">
        <f t="shared" si="10"/>
        <v>103.41</v>
      </c>
    </row>
    <row r="294" spans="1:8" ht="13.5" customHeight="1">
      <c r="A294" s="138">
        <v>2120109</v>
      </c>
      <c r="B294" s="179" t="s">
        <v>263</v>
      </c>
      <c r="C294" s="174">
        <v>332.3</v>
      </c>
      <c r="D294" s="174">
        <v>332.3</v>
      </c>
      <c r="E294" s="174">
        <v>347.25</v>
      </c>
      <c r="F294" s="174">
        <f t="shared" si="11"/>
        <v>104.5</v>
      </c>
      <c r="G294" s="223">
        <v>326.66</v>
      </c>
      <c r="H294" s="174">
        <f t="shared" si="10"/>
        <v>106.3</v>
      </c>
    </row>
    <row r="295" spans="1:191" s="159" customFormat="1" ht="13.5" customHeight="1">
      <c r="A295" s="138">
        <v>2120199</v>
      </c>
      <c r="B295" s="179" t="s">
        <v>264</v>
      </c>
      <c r="C295" s="174">
        <v>3720.1</v>
      </c>
      <c r="D295" s="174">
        <v>3720.1</v>
      </c>
      <c r="E295" s="174">
        <v>2653.25</v>
      </c>
      <c r="F295" s="174">
        <f t="shared" si="11"/>
        <v>71.32</v>
      </c>
      <c r="G295" s="223">
        <v>1635.89</v>
      </c>
      <c r="H295" s="174">
        <f t="shared" si="10"/>
        <v>162.19</v>
      </c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8"/>
      <c r="BC295" s="158"/>
      <c r="BD295" s="158"/>
      <c r="BE295" s="158"/>
      <c r="BF295" s="158"/>
      <c r="BG295" s="158"/>
      <c r="BH295" s="158"/>
      <c r="BI295" s="158"/>
      <c r="BJ295" s="158"/>
      <c r="BK295" s="158"/>
      <c r="BL295" s="158"/>
      <c r="BM295" s="158"/>
      <c r="BN295" s="158"/>
      <c r="BO295" s="158"/>
      <c r="BP295" s="158"/>
      <c r="BQ295" s="158"/>
      <c r="BR295" s="158"/>
      <c r="BS295" s="158"/>
      <c r="BT295" s="158"/>
      <c r="BU295" s="158"/>
      <c r="BV295" s="158"/>
      <c r="BW295" s="158"/>
      <c r="BX295" s="158"/>
      <c r="BY295" s="158"/>
      <c r="BZ295" s="158"/>
      <c r="CA295" s="158"/>
      <c r="CB295" s="158"/>
      <c r="CC295" s="158"/>
      <c r="CD295" s="158"/>
      <c r="CE295" s="158"/>
      <c r="CF295" s="158"/>
      <c r="CG295" s="158"/>
      <c r="CH295" s="158"/>
      <c r="CI295" s="158"/>
      <c r="CJ295" s="158"/>
      <c r="CK295" s="158"/>
      <c r="CL295" s="158"/>
      <c r="CM295" s="158"/>
      <c r="CN295" s="158"/>
      <c r="CO295" s="158"/>
      <c r="CP295" s="158"/>
      <c r="CQ295" s="158"/>
      <c r="CR295" s="158"/>
      <c r="CS295" s="158"/>
      <c r="CT295" s="158"/>
      <c r="CU295" s="158"/>
      <c r="CV295" s="158"/>
      <c r="CW295" s="158"/>
      <c r="CX295" s="158"/>
      <c r="CY295" s="158"/>
      <c r="CZ295" s="158"/>
      <c r="DA295" s="158"/>
      <c r="DB295" s="158"/>
      <c r="DC295" s="158"/>
      <c r="DD295" s="158"/>
      <c r="DE295" s="158"/>
      <c r="DF295" s="158"/>
      <c r="DG295" s="158"/>
      <c r="DH295" s="158"/>
      <c r="DI295" s="158"/>
      <c r="DJ295" s="158"/>
      <c r="DK295" s="158"/>
      <c r="DL295" s="158"/>
      <c r="DM295" s="158"/>
      <c r="DN295" s="158"/>
      <c r="DO295" s="158"/>
      <c r="DP295" s="158"/>
      <c r="DQ295" s="158"/>
      <c r="DR295" s="158"/>
      <c r="DS295" s="158"/>
      <c r="DT295" s="158"/>
      <c r="DU295" s="158"/>
      <c r="DV295" s="158"/>
      <c r="DW295" s="158"/>
      <c r="DX295" s="158"/>
      <c r="DY295" s="158"/>
      <c r="DZ295" s="158"/>
      <c r="EA295" s="158"/>
      <c r="EB295" s="158"/>
      <c r="EC295" s="158"/>
      <c r="ED295" s="158"/>
      <c r="EE295" s="158"/>
      <c r="EF295" s="158"/>
      <c r="EG295" s="158"/>
      <c r="EH295" s="158"/>
      <c r="EI295" s="158"/>
      <c r="EJ295" s="158"/>
      <c r="EK295" s="158"/>
      <c r="EL295" s="158"/>
      <c r="EM295" s="158"/>
      <c r="EN295" s="158"/>
      <c r="EO295" s="158"/>
      <c r="EP295" s="158"/>
      <c r="EQ295" s="158"/>
      <c r="ER295" s="158"/>
      <c r="ES295" s="158"/>
      <c r="ET295" s="158"/>
      <c r="EU295" s="158"/>
      <c r="EV295" s="158"/>
      <c r="EW295" s="158"/>
      <c r="EX295" s="158"/>
      <c r="EY295" s="158"/>
      <c r="EZ295" s="158"/>
      <c r="FA295" s="158"/>
      <c r="FB295" s="158"/>
      <c r="FC295" s="158"/>
      <c r="FD295" s="158"/>
      <c r="FE295" s="158"/>
      <c r="FF295" s="158"/>
      <c r="FG295" s="158"/>
      <c r="FH295" s="158"/>
      <c r="FI295" s="158"/>
      <c r="FJ295" s="158"/>
      <c r="FK295" s="158"/>
      <c r="FL295" s="158"/>
      <c r="FM295" s="158"/>
      <c r="FN295" s="158"/>
      <c r="FO295" s="158"/>
      <c r="FP295" s="158"/>
      <c r="FQ295" s="158"/>
      <c r="FR295" s="158"/>
      <c r="FS295" s="158"/>
      <c r="FT295" s="158"/>
      <c r="FU295" s="158"/>
      <c r="FV295" s="158"/>
      <c r="FW295" s="158"/>
      <c r="FX295" s="158"/>
      <c r="FY295" s="158"/>
      <c r="FZ295" s="158"/>
      <c r="GA295" s="158"/>
      <c r="GB295" s="158"/>
      <c r="GC295" s="158"/>
      <c r="GD295" s="158"/>
      <c r="GE295" s="158"/>
      <c r="GF295" s="158"/>
      <c r="GG295" s="158"/>
      <c r="GH295" s="158"/>
      <c r="GI295" s="158"/>
    </row>
    <row r="296" spans="1:8" ht="13.5" customHeight="1">
      <c r="A296" s="138">
        <v>21202</v>
      </c>
      <c r="B296" s="179" t="s">
        <v>265</v>
      </c>
      <c r="C296" s="174">
        <v>1805.7</v>
      </c>
      <c r="D296" s="174">
        <v>1805.7</v>
      </c>
      <c r="E296" s="174">
        <v>1937.77</v>
      </c>
      <c r="F296" s="174">
        <f t="shared" si="11"/>
        <v>107.31</v>
      </c>
      <c r="G296" s="223">
        <v>1318.71</v>
      </c>
      <c r="H296" s="174">
        <f t="shared" si="10"/>
        <v>146.94</v>
      </c>
    </row>
    <row r="297" spans="1:8" ht="13.5" customHeight="1">
      <c r="A297" s="138">
        <v>2120201</v>
      </c>
      <c r="B297" s="179" t="s">
        <v>266</v>
      </c>
      <c r="C297" s="174">
        <v>1805.7</v>
      </c>
      <c r="D297" s="174">
        <v>1805.7</v>
      </c>
      <c r="E297" s="174">
        <v>1937.77</v>
      </c>
      <c r="F297" s="174">
        <f t="shared" si="11"/>
        <v>107.31</v>
      </c>
      <c r="G297" s="223">
        <v>1318.71</v>
      </c>
      <c r="H297" s="174">
        <f t="shared" si="10"/>
        <v>146.94</v>
      </c>
    </row>
    <row r="298" spans="1:8" ht="13.5" customHeight="1">
      <c r="A298" s="138">
        <v>21205</v>
      </c>
      <c r="B298" s="179" t="s">
        <v>269</v>
      </c>
      <c r="C298" s="174">
        <v>47629.5</v>
      </c>
      <c r="D298" s="174">
        <v>47629.5</v>
      </c>
      <c r="E298" s="174">
        <v>41633.26</v>
      </c>
      <c r="F298" s="174">
        <f t="shared" si="11"/>
        <v>87.41</v>
      </c>
      <c r="G298" s="223">
        <v>48471.8</v>
      </c>
      <c r="H298" s="174">
        <f t="shared" si="10"/>
        <v>85.89</v>
      </c>
    </row>
    <row r="299" spans="1:8" ht="13.5" customHeight="1">
      <c r="A299" s="138">
        <v>2120501</v>
      </c>
      <c r="B299" s="179" t="s">
        <v>270</v>
      </c>
      <c r="C299" s="174">
        <v>47629.5</v>
      </c>
      <c r="D299" s="174">
        <v>47629.5</v>
      </c>
      <c r="E299" s="174">
        <v>41633.26</v>
      </c>
      <c r="F299" s="174">
        <f t="shared" si="11"/>
        <v>87.41</v>
      </c>
      <c r="G299" s="223">
        <v>48471.8</v>
      </c>
      <c r="H299" s="174">
        <f t="shared" si="10"/>
        <v>85.89</v>
      </c>
    </row>
    <row r="300" spans="1:8" ht="13.5" customHeight="1">
      <c r="A300" s="138">
        <v>21206</v>
      </c>
      <c r="B300" s="179" t="s">
        <v>271</v>
      </c>
      <c r="C300" s="174">
        <v>888.6</v>
      </c>
      <c r="D300" s="174">
        <v>888.6</v>
      </c>
      <c r="E300" s="174">
        <v>834.26</v>
      </c>
      <c r="F300" s="174">
        <f t="shared" si="11"/>
        <v>93.88</v>
      </c>
      <c r="G300" s="223">
        <v>1154.62</v>
      </c>
      <c r="H300" s="174">
        <f t="shared" si="10"/>
        <v>72.25</v>
      </c>
    </row>
    <row r="301" spans="1:8" ht="13.5" customHeight="1">
      <c r="A301" s="138">
        <v>2120601</v>
      </c>
      <c r="B301" s="179" t="s">
        <v>272</v>
      </c>
      <c r="C301" s="174">
        <v>888.6</v>
      </c>
      <c r="D301" s="174">
        <v>888.6</v>
      </c>
      <c r="E301" s="174">
        <v>834.26</v>
      </c>
      <c r="F301" s="174">
        <f t="shared" si="11"/>
        <v>93.88</v>
      </c>
      <c r="G301" s="223">
        <v>1154.62</v>
      </c>
      <c r="H301" s="174">
        <f t="shared" si="10"/>
        <v>72.25</v>
      </c>
    </row>
    <row r="302" spans="1:8" ht="13.5" customHeight="1">
      <c r="A302" s="138">
        <v>21299</v>
      </c>
      <c r="B302" s="179" t="s">
        <v>273</v>
      </c>
      <c r="C302" s="174">
        <v>38364.3</v>
      </c>
      <c r="D302" s="174">
        <v>38364.3</v>
      </c>
      <c r="E302" s="174">
        <v>32874.39</v>
      </c>
      <c r="F302" s="174">
        <f t="shared" si="11"/>
        <v>85.69</v>
      </c>
      <c r="G302" s="223">
        <v>2461.88</v>
      </c>
      <c r="H302" s="174">
        <f t="shared" si="10"/>
        <v>1335.34</v>
      </c>
    </row>
    <row r="303" spans="1:8" ht="13.5" customHeight="1">
      <c r="A303" s="138">
        <v>2129999</v>
      </c>
      <c r="B303" s="179" t="s">
        <v>274</v>
      </c>
      <c r="C303" s="174">
        <v>38364.3</v>
      </c>
      <c r="D303" s="174">
        <v>38364.3</v>
      </c>
      <c r="E303" s="174">
        <v>32874.39</v>
      </c>
      <c r="F303" s="174">
        <f t="shared" si="11"/>
        <v>85.69</v>
      </c>
      <c r="G303" s="223">
        <v>2461.88</v>
      </c>
      <c r="H303" s="174">
        <f t="shared" si="10"/>
        <v>1335.34</v>
      </c>
    </row>
    <row r="304" spans="1:8" ht="13.5" customHeight="1">
      <c r="A304" s="171">
        <v>213</v>
      </c>
      <c r="B304" s="178" t="s">
        <v>275</v>
      </c>
      <c r="C304" s="169">
        <v>16407.6</v>
      </c>
      <c r="D304" s="169">
        <v>16407.6</v>
      </c>
      <c r="E304" s="169">
        <v>14582.43</v>
      </c>
      <c r="F304" s="169">
        <f t="shared" si="11"/>
        <v>88.88</v>
      </c>
      <c r="G304" s="222">
        <v>15024.78</v>
      </c>
      <c r="H304" s="169">
        <f t="shared" si="10"/>
        <v>97.06</v>
      </c>
    </row>
    <row r="305" spans="1:8" ht="13.5" customHeight="1">
      <c r="A305" s="138">
        <v>21301</v>
      </c>
      <c r="B305" s="173" t="s">
        <v>276</v>
      </c>
      <c r="C305" s="174">
        <v>3613.4</v>
      </c>
      <c r="D305" s="174">
        <v>3613.4</v>
      </c>
      <c r="E305" s="174">
        <v>3495.96</v>
      </c>
      <c r="F305" s="174">
        <f t="shared" si="11"/>
        <v>96.75</v>
      </c>
      <c r="G305" s="223">
        <v>4490.45</v>
      </c>
      <c r="H305" s="174">
        <f t="shared" si="10"/>
        <v>77.85</v>
      </c>
    </row>
    <row r="306" spans="1:8" ht="13.5" customHeight="1">
      <c r="A306" s="138">
        <v>2130101</v>
      </c>
      <c r="B306" s="179" t="s">
        <v>39</v>
      </c>
      <c r="C306" s="174">
        <v>1125.5</v>
      </c>
      <c r="D306" s="174">
        <v>1125.5</v>
      </c>
      <c r="E306" s="174">
        <v>1076.89</v>
      </c>
      <c r="F306" s="174">
        <f t="shared" si="11"/>
        <v>95.68</v>
      </c>
      <c r="G306" s="223">
        <v>1099.26</v>
      </c>
      <c r="H306" s="174">
        <f t="shared" si="10"/>
        <v>97.96</v>
      </c>
    </row>
    <row r="307" spans="1:8" ht="13.5" customHeight="1">
      <c r="A307" s="138">
        <v>2130102</v>
      </c>
      <c r="B307" s="179" t="s">
        <v>40</v>
      </c>
      <c r="C307" s="174"/>
      <c r="D307" s="174">
        <v>0</v>
      </c>
      <c r="E307" s="174"/>
      <c r="F307" s="174">
        <f t="shared" si="11"/>
      </c>
      <c r="G307" s="223">
        <v>17.97</v>
      </c>
      <c r="H307" s="174">
        <f t="shared" si="10"/>
        <v>0</v>
      </c>
    </row>
    <row r="308" spans="1:8" ht="13.5" customHeight="1">
      <c r="A308" s="138">
        <v>2130104</v>
      </c>
      <c r="B308" s="179" t="s">
        <v>46</v>
      </c>
      <c r="C308" s="174">
        <v>935.8</v>
      </c>
      <c r="D308" s="174">
        <v>935.8</v>
      </c>
      <c r="E308" s="174">
        <v>926.7</v>
      </c>
      <c r="F308" s="174">
        <f t="shared" si="11"/>
        <v>99.03</v>
      </c>
      <c r="G308" s="223">
        <v>870.65</v>
      </c>
      <c r="H308" s="174">
        <f t="shared" si="10"/>
        <v>106.44</v>
      </c>
    </row>
    <row r="309" spans="1:8" ht="13.5" customHeight="1">
      <c r="A309" s="138">
        <v>2130106</v>
      </c>
      <c r="B309" s="179" t="s">
        <v>277</v>
      </c>
      <c r="C309" s="174">
        <v>153.3</v>
      </c>
      <c r="D309" s="174">
        <v>153.3</v>
      </c>
      <c r="E309" s="174">
        <v>145.64</v>
      </c>
      <c r="F309" s="174">
        <f t="shared" si="11"/>
        <v>95</v>
      </c>
      <c r="G309" s="223">
        <v>102.78</v>
      </c>
      <c r="H309" s="174">
        <f t="shared" si="10"/>
        <v>141.7</v>
      </c>
    </row>
    <row r="310" spans="1:8" ht="13.5" customHeight="1">
      <c r="A310" s="138">
        <v>2130108</v>
      </c>
      <c r="B310" s="179" t="s">
        <v>278</v>
      </c>
      <c r="C310" s="174">
        <v>375</v>
      </c>
      <c r="D310" s="174">
        <v>375</v>
      </c>
      <c r="E310" s="174">
        <v>426.8</v>
      </c>
      <c r="F310" s="174">
        <f t="shared" si="11"/>
        <v>113.81</v>
      </c>
      <c r="G310" s="223">
        <v>380.2</v>
      </c>
      <c r="H310" s="174">
        <f t="shared" si="10"/>
        <v>112.26</v>
      </c>
    </row>
    <row r="311" spans="1:8" ht="13.5" customHeight="1">
      <c r="A311" s="138">
        <v>2130109</v>
      </c>
      <c r="B311" s="179" t="s">
        <v>279</v>
      </c>
      <c r="C311" s="174">
        <v>60.7</v>
      </c>
      <c r="D311" s="174">
        <v>60.7</v>
      </c>
      <c r="E311" s="174">
        <v>63.14</v>
      </c>
      <c r="F311" s="174">
        <f t="shared" si="11"/>
        <v>104.02</v>
      </c>
      <c r="G311" s="223">
        <v>48.48</v>
      </c>
      <c r="H311" s="174">
        <f t="shared" si="10"/>
        <v>130.24</v>
      </c>
    </row>
    <row r="312" spans="1:8" ht="13.5" customHeight="1">
      <c r="A312" s="138">
        <v>2130110</v>
      </c>
      <c r="B312" s="179" t="s">
        <v>280</v>
      </c>
      <c r="C312" s="174">
        <v>4.5</v>
      </c>
      <c r="D312" s="174">
        <v>4.5</v>
      </c>
      <c r="E312" s="174">
        <v>4.5</v>
      </c>
      <c r="F312" s="174">
        <f t="shared" si="11"/>
        <v>100</v>
      </c>
      <c r="G312" s="223">
        <v>4.5</v>
      </c>
      <c r="H312" s="174">
        <f t="shared" si="10"/>
        <v>100</v>
      </c>
    </row>
    <row r="313" spans="1:8" ht="13.5" customHeight="1">
      <c r="A313" s="138">
        <v>2130111</v>
      </c>
      <c r="B313" s="179" t="s">
        <v>281</v>
      </c>
      <c r="C313" s="174">
        <v>1.1</v>
      </c>
      <c r="D313" s="174">
        <v>1.1</v>
      </c>
      <c r="E313" s="174">
        <v>0.79</v>
      </c>
      <c r="F313" s="174">
        <f t="shared" si="11"/>
        <v>71.82</v>
      </c>
      <c r="G313" s="223">
        <v>1.54</v>
      </c>
      <c r="H313" s="174">
        <f t="shared" si="10"/>
        <v>51.3</v>
      </c>
    </row>
    <row r="314" spans="1:8" ht="13.5" customHeight="1">
      <c r="A314" s="138">
        <v>2130112</v>
      </c>
      <c r="B314" s="179" t="s">
        <v>282</v>
      </c>
      <c r="C314" s="174">
        <v>102.3</v>
      </c>
      <c r="D314" s="174">
        <v>102.3</v>
      </c>
      <c r="E314" s="174">
        <v>102.25</v>
      </c>
      <c r="F314" s="174">
        <f t="shared" si="11"/>
        <v>99.95</v>
      </c>
      <c r="G314" s="223">
        <v>121.88</v>
      </c>
      <c r="H314" s="174">
        <f t="shared" si="10"/>
        <v>83.89</v>
      </c>
    </row>
    <row r="315" spans="1:8" ht="13.5" customHeight="1">
      <c r="A315" s="138">
        <v>2130120</v>
      </c>
      <c r="B315" s="179" t="s">
        <v>283</v>
      </c>
      <c r="C315" s="174">
        <v>630</v>
      </c>
      <c r="D315" s="174">
        <v>630</v>
      </c>
      <c r="E315" s="174">
        <v>563.07</v>
      </c>
      <c r="F315" s="174">
        <f t="shared" si="11"/>
        <v>89.38</v>
      </c>
      <c r="G315" s="223">
        <v>525.63</v>
      </c>
      <c r="H315" s="174">
        <f t="shared" si="10"/>
        <v>107.12</v>
      </c>
    </row>
    <row r="316" spans="1:8" ht="13.5" customHeight="1">
      <c r="A316" s="138">
        <v>2130122</v>
      </c>
      <c r="B316" s="179" t="s">
        <v>284</v>
      </c>
      <c r="C316" s="174">
        <v>196.8</v>
      </c>
      <c r="D316" s="174">
        <v>196.8</v>
      </c>
      <c r="E316" s="174">
        <v>172.74</v>
      </c>
      <c r="F316" s="174">
        <f t="shared" si="11"/>
        <v>87.77</v>
      </c>
      <c r="G316" s="223">
        <v>172.61</v>
      </c>
      <c r="H316" s="174">
        <f t="shared" si="10"/>
        <v>100.08</v>
      </c>
    </row>
    <row r="317" spans="1:8" ht="13.5" customHeight="1">
      <c r="A317" s="138">
        <v>2130135</v>
      </c>
      <c r="B317" s="179" t="s">
        <v>285</v>
      </c>
      <c r="C317" s="174">
        <v>0.4</v>
      </c>
      <c r="D317" s="174">
        <v>0.4</v>
      </c>
      <c r="E317" s="174">
        <v>0.36</v>
      </c>
      <c r="F317" s="174">
        <f t="shared" si="11"/>
        <v>90</v>
      </c>
      <c r="G317" s="223">
        <v>0.44</v>
      </c>
      <c r="H317" s="174">
        <f t="shared" si="10"/>
        <v>81.82</v>
      </c>
    </row>
    <row r="318" spans="1:8" ht="13.5" customHeight="1">
      <c r="A318" s="138">
        <v>2130199</v>
      </c>
      <c r="B318" s="179" t="s">
        <v>286</v>
      </c>
      <c r="C318" s="174">
        <v>28</v>
      </c>
      <c r="D318" s="174">
        <v>28</v>
      </c>
      <c r="E318" s="174">
        <v>28</v>
      </c>
      <c r="F318" s="174">
        <f t="shared" si="11"/>
        <v>100</v>
      </c>
      <c r="G318" s="223">
        <v>1144.51</v>
      </c>
      <c r="H318" s="174">
        <f t="shared" si="10"/>
        <v>2.45</v>
      </c>
    </row>
    <row r="319" spans="1:8" ht="13.5" customHeight="1">
      <c r="A319" s="138">
        <v>21302</v>
      </c>
      <c r="B319" s="179" t="s">
        <v>287</v>
      </c>
      <c r="C319" s="174">
        <v>698.3</v>
      </c>
      <c r="D319" s="174">
        <v>698.3</v>
      </c>
      <c r="E319" s="174">
        <v>726.78</v>
      </c>
      <c r="F319" s="174">
        <f t="shared" si="11"/>
        <v>104.08</v>
      </c>
      <c r="G319" s="223">
        <v>664.86</v>
      </c>
      <c r="H319" s="174">
        <f t="shared" si="10"/>
        <v>109.31</v>
      </c>
    </row>
    <row r="320" spans="1:8" ht="13.5" customHeight="1">
      <c r="A320" s="138">
        <v>2130202</v>
      </c>
      <c r="B320" s="179" t="s">
        <v>40</v>
      </c>
      <c r="C320" s="174">
        <v>13</v>
      </c>
      <c r="D320" s="174">
        <v>13</v>
      </c>
      <c r="E320" s="174">
        <v>13</v>
      </c>
      <c r="F320" s="174">
        <f t="shared" si="11"/>
        <v>100</v>
      </c>
      <c r="G320" s="223">
        <v>18</v>
      </c>
      <c r="H320" s="174">
        <f t="shared" si="10"/>
        <v>72.22</v>
      </c>
    </row>
    <row r="321" spans="1:8" ht="13.5" customHeight="1">
      <c r="A321" s="138">
        <v>2130204</v>
      </c>
      <c r="B321" s="179" t="s">
        <v>288</v>
      </c>
      <c r="C321" s="174">
        <v>204.4</v>
      </c>
      <c r="D321" s="174">
        <v>204.4</v>
      </c>
      <c r="E321" s="174">
        <v>223.15</v>
      </c>
      <c r="F321" s="174">
        <f t="shared" si="11"/>
        <v>109.17</v>
      </c>
      <c r="G321" s="223">
        <v>189.59</v>
      </c>
      <c r="H321" s="174">
        <f t="shared" si="10"/>
        <v>117.7</v>
      </c>
    </row>
    <row r="322" spans="1:8" ht="13.5" customHeight="1">
      <c r="A322" s="138">
        <v>2130205</v>
      </c>
      <c r="B322" s="179" t="s">
        <v>289</v>
      </c>
      <c r="C322" s="174"/>
      <c r="D322" s="174">
        <v>0</v>
      </c>
      <c r="E322" s="174"/>
      <c r="F322" s="174">
        <f t="shared" si="11"/>
      </c>
      <c r="G322" s="223">
        <v>9.12</v>
      </c>
      <c r="H322" s="174">
        <f t="shared" si="10"/>
        <v>0</v>
      </c>
    </row>
    <row r="323" spans="1:8" ht="13.5" customHeight="1">
      <c r="A323" s="138">
        <v>2130207</v>
      </c>
      <c r="B323" s="179" t="s">
        <v>290</v>
      </c>
      <c r="C323" s="174">
        <v>45.9</v>
      </c>
      <c r="D323" s="174">
        <v>45.9</v>
      </c>
      <c r="E323" s="174">
        <v>42.22</v>
      </c>
      <c r="F323" s="174">
        <f t="shared" si="11"/>
        <v>91.98</v>
      </c>
      <c r="G323" s="223">
        <v>37.04</v>
      </c>
      <c r="H323" s="174">
        <f t="shared" si="10"/>
        <v>113.98</v>
      </c>
    </row>
    <row r="324" spans="1:8" ht="13.5" customHeight="1">
      <c r="A324" s="138">
        <v>2130209</v>
      </c>
      <c r="B324" s="179" t="s">
        <v>291</v>
      </c>
      <c r="C324" s="174">
        <v>92.1</v>
      </c>
      <c r="D324" s="174">
        <v>92.1</v>
      </c>
      <c r="E324" s="174">
        <v>87.12</v>
      </c>
      <c r="F324" s="174">
        <f t="shared" si="11"/>
        <v>94.59</v>
      </c>
      <c r="G324" s="223">
        <v>105.33</v>
      </c>
      <c r="H324" s="174">
        <f t="shared" si="10"/>
        <v>82.71</v>
      </c>
    </row>
    <row r="325" spans="1:191" ht="13.5" customHeight="1">
      <c r="A325" s="138">
        <v>2130211</v>
      </c>
      <c r="B325" s="179" t="s">
        <v>292</v>
      </c>
      <c r="C325" s="174">
        <v>8</v>
      </c>
      <c r="D325" s="174">
        <v>8</v>
      </c>
      <c r="E325" s="174">
        <v>10.39</v>
      </c>
      <c r="F325" s="174">
        <f t="shared" si="11"/>
        <v>129.88</v>
      </c>
      <c r="G325" s="223">
        <v>7.9</v>
      </c>
      <c r="H325" s="174">
        <f aca="true" t="shared" si="12" ref="H325:H381">IF(G325=0,"",E325/G325*100)</f>
        <v>131.52</v>
      </c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  <c r="BU325" s="160"/>
      <c r="BV325" s="160"/>
      <c r="BW325" s="160"/>
      <c r="BX325" s="160"/>
      <c r="BY325" s="160"/>
      <c r="BZ325" s="160"/>
      <c r="CA325" s="160"/>
      <c r="CB325" s="160"/>
      <c r="CC325" s="160"/>
      <c r="CD325" s="160"/>
      <c r="CE325" s="160"/>
      <c r="CF325" s="160"/>
      <c r="CG325" s="160"/>
      <c r="CH325" s="160"/>
      <c r="CI325" s="160"/>
      <c r="CJ325" s="160"/>
      <c r="CK325" s="160"/>
      <c r="CL325" s="160"/>
      <c r="CM325" s="160"/>
      <c r="CN325" s="160"/>
      <c r="CO325" s="160"/>
      <c r="CP325" s="160"/>
      <c r="CQ325" s="160"/>
      <c r="CR325" s="160"/>
      <c r="CS325" s="160"/>
      <c r="CT325" s="160"/>
      <c r="CU325" s="160"/>
      <c r="CV325" s="160"/>
      <c r="CW325" s="160"/>
      <c r="CX325" s="160"/>
      <c r="CY325" s="160"/>
      <c r="CZ325" s="160"/>
      <c r="DA325" s="160"/>
      <c r="DB325" s="160"/>
      <c r="DC325" s="160"/>
      <c r="DD325" s="160"/>
      <c r="DE325" s="160"/>
      <c r="DF325" s="160"/>
      <c r="DG325" s="160"/>
      <c r="DH325" s="160"/>
      <c r="DI325" s="160"/>
      <c r="DJ325" s="160"/>
      <c r="DK325" s="160"/>
      <c r="DL325" s="160"/>
      <c r="DM325" s="160"/>
      <c r="DN325" s="160"/>
      <c r="DO325" s="160"/>
      <c r="DP325" s="160"/>
      <c r="DQ325" s="160"/>
      <c r="DR325" s="160"/>
      <c r="DS325" s="160"/>
      <c r="DT325" s="160"/>
      <c r="DU325" s="160"/>
      <c r="DV325" s="160"/>
      <c r="DW325" s="160"/>
      <c r="DX325" s="160"/>
      <c r="DY325" s="160"/>
      <c r="DZ325" s="160"/>
      <c r="EA325" s="160"/>
      <c r="EB325" s="160"/>
      <c r="EC325" s="160"/>
      <c r="ED325" s="160"/>
      <c r="EE325" s="160"/>
      <c r="EF325" s="160"/>
      <c r="EG325" s="160"/>
      <c r="EH325" s="160"/>
      <c r="EI325" s="160"/>
      <c r="EJ325" s="160"/>
      <c r="EK325" s="160"/>
      <c r="EL325" s="160"/>
      <c r="EM325" s="160"/>
      <c r="EN325" s="160"/>
      <c r="EO325" s="160"/>
      <c r="EP325" s="160"/>
      <c r="EQ325" s="160"/>
      <c r="ER325" s="160"/>
      <c r="ES325" s="160"/>
      <c r="ET325" s="160"/>
      <c r="EU325" s="160"/>
      <c r="EV325" s="160"/>
      <c r="EW325" s="160"/>
      <c r="EX325" s="160"/>
      <c r="EY325" s="160"/>
      <c r="EZ325" s="160"/>
      <c r="FA325" s="160"/>
      <c r="FB325" s="160"/>
      <c r="FC325" s="160"/>
      <c r="FD325" s="160"/>
      <c r="FE325" s="160"/>
      <c r="FF325" s="160"/>
      <c r="FG325" s="160"/>
      <c r="FH325" s="160"/>
      <c r="FI325" s="160"/>
      <c r="FJ325" s="160"/>
      <c r="FK325" s="160"/>
      <c r="FL325" s="160"/>
      <c r="FM325" s="160"/>
      <c r="FN325" s="160"/>
      <c r="FO325" s="160"/>
      <c r="FP325" s="160"/>
      <c r="FQ325" s="160"/>
      <c r="FR325" s="160"/>
      <c r="FS325" s="160"/>
      <c r="FT325" s="160"/>
      <c r="FU325" s="160"/>
      <c r="FV325" s="160"/>
      <c r="FW325" s="160"/>
      <c r="FX325" s="160"/>
      <c r="FY325" s="160"/>
      <c r="FZ325" s="160"/>
      <c r="GA325" s="160"/>
      <c r="GB325" s="160"/>
      <c r="GC325" s="160"/>
      <c r="GD325" s="160"/>
      <c r="GE325" s="160"/>
      <c r="GF325" s="160"/>
      <c r="GG325" s="160"/>
      <c r="GH325" s="160"/>
      <c r="GI325" s="160"/>
    </row>
    <row r="326" spans="1:8" ht="13.5" customHeight="1">
      <c r="A326" s="138">
        <v>2130234</v>
      </c>
      <c r="B326" s="179" t="s">
        <v>293</v>
      </c>
      <c r="C326" s="174">
        <v>150</v>
      </c>
      <c r="D326" s="174">
        <v>150</v>
      </c>
      <c r="E326" s="174">
        <v>166.43</v>
      </c>
      <c r="F326" s="174">
        <f t="shared" si="11"/>
        <v>110.95</v>
      </c>
      <c r="G326" s="223">
        <v>161</v>
      </c>
      <c r="H326" s="174">
        <f t="shared" si="12"/>
        <v>103.37</v>
      </c>
    </row>
    <row r="327" spans="1:8" ht="13.5" customHeight="1">
      <c r="A327" s="138">
        <v>2130237</v>
      </c>
      <c r="B327" s="179" t="s">
        <v>282</v>
      </c>
      <c r="C327" s="174">
        <v>59</v>
      </c>
      <c r="D327" s="174">
        <v>59</v>
      </c>
      <c r="E327" s="174">
        <v>106.48</v>
      </c>
      <c r="F327" s="174">
        <f t="shared" si="11"/>
        <v>180.47</v>
      </c>
      <c r="G327" s="223">
        <v>36.48</v>
      </c>
      <c r="H327" s="174">
        <f t="shared" si="12"/>
        <v>291.89</v>
      </c>
    </row>
    <row r="328" spans="1:191" s="159" customFormat="1" ht="13.5" customHeight="1">
      <c r="A328" s="138">
        <v>2130299</v>
      </c>
      <c r="B328" s="179" t="s">
        <v>294</v>
      </c>
      <c r="C328" s="174">
        <v>125.9</v>
      </c>
      <c r="D328" s="174">
        <v>125.9</v>
      </c>
      <c r="E328" s="174">
        <v>77.99</v>
      </c>
      <c r="F328" s="174">
        <f aca="true" t="shared" si="13" ref="F328:F381">IF(D328=0,"",E328/D328*100)</f>
        <v>61.95</v>
      </c>
      <c r="G328" s="223">
        <v>100.4</v>
      </c>
      <c r="H328" s="174">
        <f t="shared" si="12"/>
        <v>77.68</v>
      </c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8"/>
      <c r="AQ328" s="158"/>
      <c r="AR328" s="158"/>
      <c r="AS328" s="158"/>
      <c r="AT328" s="158"/>
      <c r="AU328" s="158"/>
      <c r="AV328" s="158"/>
      <c r="AW328" s="158"/>
      <c r="AX328" s="158"/>
      <c r="AY328" s="158"/>
      <c r="AZ328" s="158"/>
      <c r="BA328" s="158"/>
      <c r="BB328" s="158"/>
      <c r="BC328" s="158"/>
      <c r="BD328" s="158"/>
      <c r="BE328" s="158"/>
      <c r="BF328" s="158"/>
      <c r="BG328" s="158"/>
      <c r="BH328" s="158"/>
      <c r="BI328" s="158"/>
      <c r="BJ328" s="158"/>
      <c r="BK328" s="158"/>
      <c r="BL328" s="158"/>
      <c r="BM328" s="158"/>
      <c r="BN328" s="158"/>
      <c r="BO328" s="158"/>
      <c r="BP328" s="158"/>
      <c r="BQ328" s="158"/>
      <c r="BR328" s="158"/>
      <c r="BS328" s="158"/>
      <c r="BT328" s="158"/>
      <c r="BU328" s="158"/>
      <c r="BV328" s="158"/>
      <c r="BW328" s="158"/>
      <c r="BX328" s="158"/>
      <c r="BY328" s="158"/>
      <c r="BZ328" s="158"/>
      <c r="CA328" s="158"/>
      <c r="CB328" s="158"/>
      <c r="CC328" s="158"/>
      <c r="CD328" s="158"/>
      <c r="CE328" s="158"/>
      <c r="CF328" s="158"/>
      <c r="CG328" s="158"/>
      <c r="CH328" s="158"/>
      <c r="CI328" s="158"/>
      <c r="CJ328" s="158"/>
      <c r="CK328" s="158"/>
      <c r="CL328" s="158"/>
      <c r="CM328" s="158"/>
      <c r="CN328" s="158"/>
      <c r="CO328" s="158"/>
      <c r="CP328" s="158"/>
      <c r="CQ328" s="158"/>
      <c r="CR328" s="158"/>
      <c r="CS328" s="158"/>
      <c r="CT328" s="158"/>
      <c r="CU328" s="158"/>
      <c r="CV328" s="158"/>
      <c r="CW328" s="158"/>
      <c r="CX328" s="158"/>
      <c r="CY328" s="158"/>
      <c r="CZ328" s="158"/>
      <c r="DA328" s="158"/>
      <c r="DB328" s="158"/>
      <c r="DC328" s="158"/>
      <c r="DD328" s="158"/>
      <c r="DE328" s="158"/>
      <c r="DF328" s="158"/>
      <c r="DG328" s="158"/>
      <c r="DH328" s="158"/>
      <c r="DI328" s="158"/>
      <c r="DJ328" s="158"/>
      <c r="DK328" s="158"/>
      <c r="DL328" s="158"/>
      <c r="DM328" s="158"/>
      <c r="DN328" s="158"/>
      <c r="DO328" s="158"/>
      <c r="DP328" s="158"/>
      <c r="DQ328" s="158"/>
      <c r="DR328" s="158"/>
      <c r="DS328" s="158"/>
      <c r="DT328" s="158"/>
      <c r="DU328" s="158"/>
      <c r="DV328" s="158"/>
      <c r="DW328" s="158"/>
      <c r="DX328" s="158"/>
      <c r="DY328" s="158"/>
      <c r="DZ328" s="158"/>
      <c r="EA328" s="158"/>
      <c r="EB328" s="158"/>
      <c r="EC328" s="158"/>
      <c r="ED328" s="158"/>
      <c r="EE328" s="158"/>
      <c r="EF328" s="158"/>
      <c r="EG328" s="158"/>
      <c r="EH328" s="158"/>
      <c r="EI328" s="158"/>
      <c r="EJ328" s="158"/>
      <c r="EK328" s="158"/>
      <c r="EL328" s="158"/>
      <c r="EM328" s="158"/>
      <c r="EN328" s="158"/>
      <c r="EO328" s="158"/>
      <c r="EP328" s="158"/>
      <c r="EQ328" s="158"/>
      <c r="ER328" s="158"/>
      <c r="ES328" s="158"/>
      <c r="ET328" s="158"/>
      <c r="EU328" s="158"/>
      <c r="EV328" s="158"/>
      <c r="EW328" s="158"/>
      <c r="EX328" s="158"/>
      <c r="EY328" s="158"/>
      <c r="EZ328" s="158"/>
      <c r="FA328" s="158"/>
      <c r="FB328" s="158"/>
      <c r="FC328" s="158"/>
      <c r="FD328" s="158"/>
      <c r="FE328" s="158"/>
      <c r="FF328" s="158"/>
      <c r="FG328" s="158"/>
      <c r="FH328" s="158"/>
      <c r="FI328" s="158"/>
      <c r="FJ328" s="158"/>
      <c r="FK328" s="158"/>
      <c r="FL328" s="158"/>
      <c r="FM328" s="158"/>
      <c r="FN328" s="158"/>
      <c r="FO328" s="158"/>
      <c r="FP328" s="158"/>
      <c r="FQ328" s="158"/>
      <c r="FR328" s="158"/>
      <c r="FS328" s="158"/>
      <c r="FT328" s="158"/>
      <c r="FU328" s="158"/>
      <c r="FV328" s="158"/>
      <c r="FW328" s="158"/>
      <c r="FX328" s="158"/>
      <c r="FY328" s="158"/>
      <c r="FZ328" s="158"/>
      <c r="GA328" s="158"/>
      <c r="GB328" s="158"/>
      <c r="GC328" s="158"/>
      <c r="GD328" s="158"/>
      <c r="GE328" s="158"/>
      <c r="GF328" s="158"/>
      <c r="GG328" s="158"/>
      <c r="GH328" s="158"/>
      <c r="GI328" s="158"/>
    </row>
    <row r="329" spans="1:8" ht="13.5" customHeight="1">
      <c r="A329" s="138">
        <v>21303</v>
      </c>
      <c r="B329" s="179" t="s">
        <v>295</v>
      </c>
      <c r="C329" s="174">
        <v>5049.9</v>
      </c>
      <c r="D329" s="174">
        <v>5049.9</v>
      </c>
      <c r="E329" s="174">
        <v>4884.34</v>
      </c>
      <c r="F329" s="174">
        <f t="shared" si="13"/>
        <v>96.72</v>
      </c>
      <c r="G329" s="223">
        <v>4749.47</v>
      </c>
      <c r="H329" s="174">
        <f t="shared" si="12"/>
        <v>102.84</v>
      </c>
    </row>
    <row r="330" spans="1:8" ht="13.5" customHeight="1">
      <c r="A330" s="138">
        <v>2130306</v>
      </c>
      <c r="B330" s="179" t="s">
        <v>296</v>
      </c>
      <c r="C330" s="174">
        <v>1376</v>
      </c>
      <c r="D330" s="174">
        <v>1376</v>
      </c>
      <c r="E330" s="174">
        <v>1381.53</v>
      </c>
      <c r="F330" s="174">
        <f t="shared" si="13"/>
        <v>100.4</v>
      </c>
      <c r="G330" s="223">
        <v>1313.98</v>
      </c>
      <c r="H330" s="174">
        <f t="shared" si="12"/>
        <v>105.14</v>
      </c>
    </row>
    <row r="331" spans="1:8" ht="13.5" customHeight="1">
      <c r="A331" s="138">
        <v>2130311</v>
      </c>
      <c r="B331" s="179" t="s">
        <v>297</v>
      </c>
      <c r="C331" s="174">
        <v>655.2</v>
      </c>
      <c r="D331" s="174">
        <v>655.2</v>
      </c>
      <c r="E331" s="174">
        <v>670.23</v>
      </c>
      <c r="F331" s="174">
        <f t="shared" si="13"/>
        <v>102.29</v>
      </c>
      <c r="G331" s="223">
        <v>661.4</v>
      </c>
      <c r="H331" s="174">
        <f t="shared" si="12"/>
        <v>101.34</v>
      </c>
    </row>
    <row r="332" spans="1:191" ht="13.5" customHeight="1">
      <c r="A332" s="138">
        <v>2130314</v>
      </c>
      <c r="B332" s="179" t="s">
        <v>298</v>
      </c>
      <c r="C332" s="174">
        <v>137.7</v>
      </c>
      <c r="D332" s="174">
        <v>137.7</v>
      </c>
      <c r="E332" s="174">
        <v>148.64</v>
      </c>
      <c r="F332" s="174">
        <f t="shared" si="13"/>
        <v>107.94</v>
      </c>
      <c r="G332" s="223">
        <v>137.09</v>
      </c>
      <c r="H332" s="174">
        <f t="shared" si="12"/>
        <v>108.43</v>
      </c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160"/>
      <c r="BW332" s="160"/>
      <c r="BX332" s="160"/>
      <c r="BY332" s="160"/>
      <c r="BZ332" s="160"/>
      <c r="CA332" s="160"/>
      <c r="CB332" s="160"/>
      <c r="CC332" s="160"/>
      <c r="CD332" s="160"/>
      <c r="CE332" s="160"/>
      <c r="CF332" s="160"/>
      <c r="CG332" s="160"/>
      <c r="CH332" s="160"/>
      <c r="CI332" s="160"/>
      <c r="CJ332" s="160"/>
      <c r="CK332" s="160"/>
      <c r="CL332" s="160"/>
      <c r="CM332" s="160"/>
      <c r="CN332" s="160"/>
      <c r="CO332" s="160"/>
      <c r="CP332" s="160"/>
      <c r="CQ332" s="160"/>
      <c r="CR332" s="160"/>
      <c r="CS332" s="160"/>
      <c r="CT332" s="160"/>
      <c r="CU332" s="160"/>
      <c r="CV332" s="160"/>
      <c r="CW332" s="160"/>
      <c r="CX332" s="160"/>
      <c r="CY332" s="160"/>
      <c r="CZ332" s="160"/>
      <c r="DA332" s="160"/>
      <c r="DB332" s="160"/>
      <c r="DC332" s="160"/>
      <c r="DD332" s="160"/>
      <c r="DE332" s="160"/>
      <c r="DF332" s="160"/>
      <c r="DG332" s="160"/>
      <c r="DH332" s="160"/>
      <c r="DI332" s="160"/>
      <c r="DJ332" s="160"/>
      <c r="DK332" s="160"/>
      <c r="DL332" s="160"/>
      <c r="DM332" s="160"/>
      <c r="DN332" s="160"/>
      <c r="DO332" s="160"/>
      <c r="DP332" s="160"/>
      <c r="DQ332" s="160"/>
      <c r="DR332" s="160"/>
      <c r="DS332" s="160"/>
      <c r="DT332" s="160"/>
      <c r="DU332" s="160"/>
      <c r="DV332" s="160"/>
      <c r="DW332" s="160"/>
      <c r="DX332" s="160"/>
      <c r="DY332" s="160"/>
      <c r="DZ332" s="160"/>
      <c r="EA332" s="160"/>
      <c r="EB332" s="160"/>
      <c r="EC332" s="160"/>
      <c r="ED332" s="160"/>
      <c r="EE332" s="160"/>
      <c r="EF332" s="160"/>
      <c r="EG332" s="160"/>
      <c r="EH332" s="160"/>
      <c r="EI332" s="160"/>
      <c r="EJ332" s="160"/>
      <c r="EK332" s="160"/>
      <c r="EL332" s="160"/>
      <c r="EM332" s="160"/>
      <c r="EN332" s="160"/>
      <c r="EO332" s="160"/>
      <c r="EP332" s="160"/>
      <c r="EQ332" s="160"/>
      <c r="ER332" s="160"/>
      <c r="ES332" s="160"/>
      <c r="ET332" s="160"/>
      <c r="EU332" s="160"/>
      <c r="EV332" s="160"/>
      <c r="EW332" s="160"/>
      <c r="EX332" s="160"/>
      <c r="EY332" s="160"/>
      <c r="EZ332" s="160"/>
      <c r="FA332" s="160"/>
      <c r="FB332" s="160"/>
      <c r="FC332" s="160"/>
      <c r="FD332" s="160"/>
      <c r="FE332" s="160"/>
      <c r="FF332" s="160"/>
      <c r="FG332" s="160"/>
      <c r="FH332" s="160"/>
      <c r="FI332" s="160"/>
      <c r="FJ332" s="160"/>
      <c r="FK332" s="160"/>
      <c r="FL332" s="160"/>
      <c r="FM332" s="160"/>
      <c r="FN332" s="160"/>
      <c r="FO332" s="160"/>
      <c r="FP332" s="160"/>
      <c r="FQ332" s="160"/>
      <c r="FR332" s="160"/>
      <c r="FS332" s="160"/>
      <c r="FT332" s="160"/>
      <c r="FU332" s="160"/>
      <c r="FV332" s="160"/>
      <c r="FW332" s="160"/>
      <c r="FX332" s="160"/>
      <c r="FY332" s="160"/>
      <c r="FZ332" s="160"/>
      <c r="GA332" s="160"/>
      <c r="GB332" s="160"/>
      <c r="GC332" s="160"/>
      <c r="GD332" s="160"/>
      <c r="GE332" s="160"/>
      <c r="GF332" s="160"/>
      <c r="GG332" s="160"/>
      <c r="GH332" s="160"/>
      <c r="GI332" s="160"/>
    </row>
    <row r="333" spans="1:191" s="159" customFormat="1" ht="13.5" customHeight="1">
      <c r="A333" s="138">
        <v>2130399</v>
      </c>
      <c r="B333" s="179" t="s">
        <v>299</v>
      </c>
      <c r="C333" s="174">
        <v>2881</v>
      </c>
      <c r="D333" s="174">
        <v>2881</v>
      </c>
      <c r="E333" s="174">
        <v>2683.95</v>
      </c>
      <c r="F333" s="174">
        <f t="shared" si="13"/>
        <v>93.16</v>
      </c>
      <c r="G333" s="223">
        <v>2637</v>
      </c>
      <c r="H333" s="174">
        <f t="shared" si="12"/>
        <v>101.78</v>
      </c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  <c r="AP333" s="158"/>
      <c r="AQ333" s="158"/>
      <c r="AR333" s="158"/>
      <c r="AS333" s="158"/>
      <c r="AT333" s="158"/>
      <c r="AU333" s="158"/>
      <c r="AV333" s="158"/>
      <c r="AW333" s="158"/>
      <c r="AX333" s="158"/>
      <c r="AY333" s="158"/>
      <c r="AZ333" s="158"/>
      <c r="BA333" s="158"/>
      <c r="BB333" s="158"/>
      <c r="BC333" s="158"/>
      <c r="BD333" s="158"/>
      <c r="BE333" s="158"/>
      <c r="BF333" s="158"/>
      <c r="BG333" s="158"/>
      <c r="BH333" s="158"/>
      <c r="BI333" s="158"/>
      <c r="BJ333" s="158"/>
      <c r="BK333" s="158"/>
      <c r="BL333" s="158"/>
      <c r="BM333" s="158"/>
      <c r="BN333" s="158"/>
      <c r="BO333" s="158"/>
      <c r="BP333" s="158"/>
      <c r="BQ333" s="158"/>
      <c r="BR333" s="158"/>
      <c r="BS333" s="158"/>
      <c r="BT333" s="158"/>
      <c r="BU333" s="158"/>
      <c r="BV333" s="158"/>
      <c r="BW333" s="158"/>
      <c r="BX333" s="158"/>
      <c r="BY333" s="158"/>
      <c r="BZ333" s="158"/>
      <c r="CA333" s="158"/>
      <c r="CB333" s="158"/>
      <c r="CC333" s="158"/>
      <c r="CD333" s="158"/>
      <c r="CE333" s="158"/>
      <c r="CF333" s="158"/>
      <c r="CG333" s="158"/>
      <c r="CH333" s="158"/>
      <c r="CI333" s="158"/>
      <c r="CJ333" s="158"/>
      <c r="CK333" s="158"/>
      <c r="CL333" s="158"/>
      <c r="CM333" s="158"/>
      <c r="CN333" s="158"/>
      <c r="CO333" s="158"/>
      <c r="CP333" s="158"/>
      <c r="CQ333" s="158"/>
      <c r="CR333" s="158"/>
      <c r="CS333" s="158"/>
      <c r="CT333" s="158"/>
      <c r="CU333" s="158"/>
      <c r="CV333" s="158"/>
      <c r="CW333" s="158"/>
      <c r="CX333" s="158"/>
      <c r="CY333" s="158"/>
      <c r="CZ333" s="158"/>
      <c r="DA333" s="158"/>
      <c r="DB333" s="158"/>
      <c r="DC333" s="158"/>
      <c r="DD333" s="158"/>
      <c r="DE333" s="158"/>
      <c r="DF333" s="158"/>
      <c r="DG333" s="158"/>
      <c r="DH333" s="158"/>
      <c r="DI333" s="158"/>
      <c r="DJ333" s="158"/>
      <c r="DK333" s="158"/>
      <c r="DL333" s="158"/>
      <c r="DM333" s="158"/>
      <c r="DN333" s="158"/>
      <c r="DO333" s="158"/>
      <c r="DP333" s="158"/>
      <c r="DQ333" s="158"/>
      <c r="DR333" s="158"/>
      <c r="DS333" s="158"/>
      <c r="DT333" s="158"/>
      <c r="DU333" s="158"/>
      <c r="DV333" s="158"/>
      <c r="DW333" s="158"/>
      <c r="DX333" s="158"/>
      <c r="DY333" s="158"/>
      <c r="DZ333" s="158"/>
      <c r="EA333" s="158"/>
      <c r="EB333" s="158"/>
      <c r="EC333" s="158"/>
      <c r="ED333" s="158"/>
      <c r="EE333" s="158"/>
      <c r="EF333" s="158"/>
      <c r="EG333" s="158"/>
      <c r="EH333" s="158"/>
      <c r="EI333" s="158"/>
      <c r="EJ333" s="158"/>
      <c r="EK333" s="158"/>
      <c r="EL333" s="158"/>
      <c r="EM333" s="158"/>
      <c r="EN333" s="158"/>
      <c r="EO333" s="158"/>
      <c r="EP333" s="158"/>
      <c r="EQ333" s="158"/>
      <c r="ER333" s="158"/>
      <c r="ES333" s="158"/>
      <c r="ET333" s="158"/>
      <c r="EU333" s="158"/>
      <c r="EV333" s="158"/>
      <c r="EW333" s="158"/>
      <c r="EX333" s="158"/>
      <c r="EY333" s="158"/>
      <c r="EZ333" s="158"/>
      <c r="FA333" s="158"/>
      <c r="FB333" s="158"/>
      <c r="FC333" s="158"/>
      <c r="FD333" s="158"/>
      <c r="FE333" s="158"/>
      <c r="FF333" s="158"/>
      <c r="FG333" s="158"/>
      <c r="FH333" s="158"/>
      <c r="FI333" s="158"/>
      <c r="FJ333" s="158"/>
      <c r="FK333" s="158"/>
      <c r="FL333" s="158"/>
      <c r="FM333" s="158"/>
      <c r="FN333" s="158"/>
      <c r="FO333" s="158"/>
      <c r="FP333" s="158"/>
      <c r="FQ333" s="158"/>
      <c r="FR333" s="158"/>
      <c r="FS333" s="158"/>
      <c r="FT333" s="158"/>
      <c r="FU333" s="158"/>
      <c r="FV333" s="158"/>
      <c r="FW333" s="158"/>
      <c r="FX333" s="158"/>
      <c r="FY333" s="158"/>
      <c r="FZ333" s="158"/>
      <c r="GA333" s="158"/>
      <c r="GB333" s="158"/>
      <c r="GC333" s="158"/>
      <c r="GD333" s="158"/>
      <c r="GE333" s="158"/>
      <c r="GF333" s="158"/>
      <c r="GG333" s="158"/>
      <c r="GH333" s="158"/>
      <c r="GI333" s="158"/>
    </row>
    <row r="334" spans="1:8" ht="13.5" customHeight="1">
      <c r="A334" s="138">
        <v>21307</v>
      </c>
      <c r="B334" s="179" t="s">
        <v>300</v>
      </c>
      <c r="C334" s="174">
        <v>1900</v>
      </c>
      <c r="D334" s="174">
        <v>1900</v>
      </c>
      <c r="E334" s="174">
        <v>1093.61</v>
      </c>
      <c r="F334" s="174">
        <f t="shared" si="13"/>
        <v>57.56</v>
      </c>
      <c r="G334" s="223">
        <v>1900</v>
      </c>
      <c r="H334" s="174">
        <f t="shared" si="12"/>
        <v>57.56</v>
      </c>
    </row>
    <row r="335" spans="1:8" ht="13.5" customHeight="1">
      <c r="A335" s="138">
        <v>2130701</v>
      </c>
      <c r="B335" s="173" t="s">
        <v>301</v>
      </c>
      <c r="C335" s="174">
        <v>250</v>
      </c>
      <c r="D335" s="174">
        <v>250</v>
      </c>
      <c r="E335" s="174">
        <v>119.8</v>
      </c>
      <c r="F335" s="174">
        <f t="shared" si="13"/>
        <v>47.92</v>
      </c>
      <c r="G335" s="223">
        <v>300.4</v>
      </c>
      <c r="H335" s="174">
        <f t="shared" si="12"/>
        <v>39.88</v>
      </c>
    </row>
    <row r="336" spans="1:191" s="159" customFormat="1" ht="13.5" customHeight="1">
      <c r="A336" s="138">
        <v>2130705</v>
      </c>
      <c r="B336" s="179" t="s">
        <v>302</v>
      </c>
      <c r="C336" s="174">
        <v>1650</v>
      </c>
      <c r="D336" s="174">
        <v>1650</v>
      </c>
      <c r="E336" s="174">
        <v>973.81</v>
      </c>
      <c r="F336" s="174">
        <f t="shared" si="13"/>
        <v>59.02</v>
      </c>
      <c r="G336" s="223">
        <v>1599.6</v>
      </c>
      <c r="H336" s="174">
        <f t="shared" si="12"/>
        <v>60.88</v>
      </c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  <c r="AP336" s="158"/>
      <c r="AQ336" s="158"/>
      <c r="AR336" s="158"/>
      <c r="AS336" s="158"/>
      <c r="AT336" s="158"/>
      <c r="AU336" s="158"/>
      <c r="AV336" s="158"/>
      <c r="AW336" s="158"/>
      <c r="AX336" s="158"/>
      <c r="AY336" s="158"/>
      <c r="AZ336" s="158"/>
      <c r="BA336" s="158"/>
      <c r="BB336" s="158"/>
      <c r="BC336" s="158"/>
      <c r="BD336" s="158"/>
      <c r="BE336" s="158"/>
      <c r="BF336" s="158"/>
      <c r="BG336" s="158"/>
      <c r="BH336" s="158"/>
      <c r="BI336" s="158"/>
      <c r="BJ336" s="158"/>
      <c r="BK336" s="158"/>
      <c r="BL336" s="158"/>
      <c r="BM336" s="158"/>
      <c r="BN336" s="158"/>
      <c r="BO336" s="158"/>
      <c r="BP336" s="158"/>
      <c r="BQ336" s="158"/>
      <c r="BR336" s="158"/>
      <c r="BS336" s="158"/>
      <c r="BT336" s="158"/>
      <c r="BU336" s="158"/>
      <c r="BV336" s="158"/>
      <c r="BW336" s="158"/>
      <c r="BX336" s="158"/>
      <c r="BY336" s="158"/>
      <c r="BZ336" s="158"/>
      <c r="CA336" s="158"/>
      <c r="CB336" s="158"/>
      <c r="CC336" s="158"/>
      <c r="CD336" s="158"/>
      <c r="CE336" s="158"/>
      <c r="CF336" s="158"/>
      <c r="CG336" s="158"/>
      <c r="CH336" s="158"/>
      <c r="CI336" s="158"/>
      <c r="CJ336" s="158"/>
      <c r="CK336" s="158"/>
      <c r="CL336" s="158"/>
      <c r="CM336" s="158"/>
      <c r="CN336" s="158"/>
      <c r="CO336" s="158"/>
      <c r="CP336" s="158"/>
      <c r="CQ336" s="158"/>
      <c r="CR336" s="158"/>
      <c r="CS336" s="158"/>
      <c r="CT336" s="158"/>
      <c r="CU336" s="158"/>
      <c r="CV336" s="158"/>
      <c r="CW336" s="158"/>
      <c r="CX336" s="158"/>
      <c r="CY336" s="158"/>
      <c r="CZ336" s="158"/>
      <c r="DA336" s="158"/>
      <c r="DB336" s="158"/>
      <c r="DC336" s="158"/>
      <c r="DD336" s="158"/>
      <c r="DE336" s="158"/>
      <c r="DF336" s="158"/>
      <c r="DG336" s="158"/>
      <c r="DH336" s="158"/>
      <c r="DI336" s="158"/>
      <c r="DJ336" s="158"/>
      <c r="DK336" s="158"/>
      <c r="DL336" s="158"/>
      <c r="DM336" s="158"/>
      <c r="DN336" s="158"/>
      <c r="DO336" s="158"/>
      <c r="DP336" s="158"/>
      <c r="DQ336" s="158"/>
      <c r="DR336" s="158"/>
      <c r="DS336" s="158"/>
      <c r="DT336" s="158"/>
      <c r="DU336" s="158"/>
      <c r="DV336" s="158"/>
      <c r="DW336" s="158"/>
      <c r="DX336" s="158"/>
      <c r="DY336" s="158"/>
      <c r="DZ336" s="158"/>
      <c r="EA336" s="158"/>
      <c r="EB336" s="158"/>
      <c r="EC336" s="158"/>
      <c r="ED336" s="158"/>
      <c r="EE336" s="158"/>
      <c r="EF336" s="158"/>
      <c r="EG336" s="158"/>
      <c r="EH336" s="158"/>
      <c r="EI336" s="158"/>
      <c r="EJ336" s="158"/>
      <c r="EK336" s="158"/>
      <c r="EL336" s="158"/>
      <c r="EM336" s="158"/>
      <c r="EN336" s="158"/>
      <c r="EO336" s="158"/>
      <c r="EP336" s="158"/>
      <c r="EQ336" s="158"/>
      <c r="ER336" s="158"/>
      <c r="ES336" s="158"/>
      <c r="ET336" s="158"/>
      <c r="EU336" s="158"/>
      <c r="EV336" s="158"/>
      <c r="EW336" s="158"/>
      <c r="EX336" s="158"/>
      <c r="EY336" s="158"/>
      <c r="EZ336" s="158"/>
      <c r="FA336" s="158"/>
      <c r="FB336" s="158"/>
      <c r="FC336" s="158"/>
      <c r="FD336" s="158"/>
      <c r="FE336" s="158"/>
      <c r="FF336" s="158"/>
      <c r="FG336" s="158"/>
      <c r="FH336" s="158"/>
      <c r="FI336" s="158"/>
      <c r="FJ336" s="158"/>
      <c r="FK336" s="158"/>
      <c r="FL336" s="158"/>
      <c r="FM336" s="158"/>
      <c r="FN336" s="158"/>
      <c r="FO336" s="158"/>
      <c r="FP336" s="158"/>
      <c r="FQ336" s="158"/>
      <c r="FR336" s="158"/>
      <c r="FS336" s="158"/>
      <c r="FT336" s="158"/>
      <c r="FU336" s="158"/>
      <c r="FV336" s="158"/>
      <c r="FW336" s="158"/>
      <c r="FX336" s="158"/>
      <c r="FY336" s="158"/>
      <c r="FZ336" s="158"/>
      <c r="GA336" s="158"/>
      <c r="GB336" s="158"/>
      <c r="GC336" s="158"/>
      <c r="GD336" s="158"/>
      <c r="GE336" s="158"/>
      <c r="GF336" s="158"/>
      <c r="GG336" s="158"/>
      <c r="GH336" s="158"/>
      <c r="GI336" s="158"/>
    </row>
    <row r="337" spans="1:8" ht="13.5" customHeight="1">
      <c r="A337" s="138">
        <v>21399</v>
      </c>
      <c r="B337" s="179" t="s">
        <v>303</v>
      </c>
      <c r="C337" s="174">
        <v>5146</v>
      </c>
      <c r="D337" s="174">
        <v>5146</v>
      </c>
      <c r="E337" s="174">
        <v>4381.73</v>
      </c>
      <c r="F337" s="174">
        <f t="shared" si="13"/>
        <v>85.15</v>
      </c>
      <c r="G337" s="223">
        <v>3220</v>
      </c>
      <c r="H337" s="174">
        <f t="shared" si="12"/>
        <v>136.08</v>
      </c>
    </row>
    <row r="338" spans="1:8" ht="13.5" customHeight="1">
      <c r="A338" s="138">
        <v>2139999</v>
      </c>
      <c r="B338" s="179" t="s">
        <v>304</v>
      </c>
      <c r="C338" s="174">
        <v>5146</v>
      </c>
      <c r="D338" s="174">
        <v>5146</v>
      </c>
      <c r="E338" s="174">
        <v>4381.73</v>
      </c>
      <c r="F338" s="174">
        <f t="shared" si="13"/>
        <v>85.15</v>
      </c>
      <c r="G338" s="223">
        <v>3220</v>
      </c>
      <c r="H338" s="174">
        <f t="shared" si="12"/>
        <v>136.08</v>
      </c>
    </row>
    <row r="339" spans="1:191" s="159" customFormat="1" ht="13.5" customHeight="1">
      <c r="A339" s="171">
        <v>215</v>
      </c>
      <c r="B339" s="172" t="s">
        <v>305</v>
      </c>
      <c r="C339" s="169">
        <v>20610</v>
      </c>
      <c r="D339" s="169">
        <v>20610</v>
      </c>
      <c r="E339" s="169">
        <v>20460</v>
      </c>
      <c r="F339" s="169">
        <f t="shared" si="13"/>
        <v>99.27</v>
      </c>
      <c r="G339" s="222">
        <v>15335.99</v>
      </c>
      <c r="H339" s="169">
        <f t="shared" si="12"/>
        <v>133.41</v>
      </c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/>
      <c r="AP339" s="158"/>
      <c r="AQ339" s="158"/>
      <c r="AR339" s="158"/>
      <c r="AS339" s="158"/>
      <c r="AT339" s="158"/>
      <c r="AU339" s="158"/>
      <c r="AV339" s="158"/>
      <c r="AW339" s="158"/>
      <c r="AX339" s="158"/>
      <c r="AY339" s="158"/>
      <c r="AZ339" s="158"/>
      <c r="BA339" s="158"/>
      <c r="BB339" s="158"/>
      <c r="BC339" s="158"/>
      <c r="BD339" s="158"/>
      <c r="BE339" s="158"/>
      <c r="BF339" s="158"/>
      <c r="BG339" s="158"/>
      <c r="BH339" s="158"/>
      <c r="BI339" s="158"/>
      <c r="BJ339" s="158"/>
      <c r="BK339" s="158"/>
      <c r="BL339" s="158"/>
      <c r="BM339" s="158"/>
      <c r="BN339" s="158"/>
      <c r="BO339" s="158"/>
      <c r="BP339" s="158"/>
      <c r="BQ339" s="158"/>
      <c r="BR339" s="158"/>
      <c r="BS339" s="158"/>
      <c r="BT339" s="158"/>
      <c r="BU339" s="158"/>
      <c r="BV339" s="158"/>
      <c r="BW339" s="158"/>
      <c r="BX339" s="158"/>
      <c r="BY339" s="158"/>
      <c r="BZ339" s="158"/>
      <c r="CA339" s="158"/>
      <c r="CB339" s="158"/>
      <c r="CC339" s="158"/>
      <c r="CD339" s="158"/>
      <c r="CE339" s="158"/>
      <c r="CF339" s="158"/>
      <c r="CG339" s="158"/>
      <c r="CH339" s="158"/>
      <c r="CI339" s="158"/>
      <c r="CJ339" s="158"/>
      <c r="CK339" s="158"/>
      <c r="CL339" s="158"/>
      <c r="CM339" s="158"/>
      <c r="CN339" s="158"/>
      <c r="CO339" s="158"/>
      <c r="CP339" s="158"/>
      <c r="CQ339" s="158"/>
      <c r="CR339" s="158"/>
      <c r="CS339" s="158"/>
      <c r="CT339" s="158"/>
      <c r="CU339" s="158"/>
      <c r="CV339" s="158"/>
      <c r="CW339" s="158"/>
      <c r="CX339" s="158"/>
      <c r="CY339" s="158"/>
      <c r="CZ339" s="158"/>
      <c r="DA339" s="158"/>
      <c r="DB339" s="158"/>
      <c r="DC339" s="158"/>
      <c r="DD339" s="158"/>
      <c r="DE339" s="158"/>
      <c r="DF339" s="158"/>
      <c r="DG339" s="158"/>
      <c r="DH339" s="158"/>
      <c r="DI339" s="158"/>
      <c r="DJ339" s="158"/>
      <c r="DK339" s="158"/>
      <c r="DL339" s="158"/>
      <c r="DM339" s="158"/>
      <c r="DN339" s="158"/>
      <c r="DO339" s="158"/>
      <c r="DP339" s="158"/>
      <c r="DQ339" s="158"/>
      <c r="DR339" s="158"/>
      <c r="DS339" s="158"/>
      <c r="DT339" s="158"/>
      <c r="DU339" s="158"/>
      <c r="DV339" s="158"/>
      <c r="DW339" s="158"/>
      <c r="DX339" s="158"/>
      <c r="DY339" s="158"/>
      <c r="DZ339" s="158"/>
      <c r="EA339" s="158"/>
      <c r="EB339" s="158"/>
      <c r="EC339" s="158"/>
      <c r="ED339" s="158"/>
      <c r="EE339" s="158"/>
      <c r="EF339" s="158"/>
      <c r="EG339" s="158"/>
      <c r="EH339" s="158"/>
      <c r="EI339" s="158"/>
      <c r="EJ339" s="158"/>
      <c r="EK339" s="158"/>
      <c r="EL339" s="158"/>
      <c r="EM339" s="158"/>
      <c r="EN339" s="158"/>
      <c r="EO339" s="158"/>
      <c r="EP339" s="158"/>
      <c r="EQ339" s="158"/>
      <c r="ER339" s="158"/>
      <c r="ES339" s="158"/>
      <c r="ET339" s="158"/>
      <c r="EU339" s="158"/>
      <c r="EV339" s="158"/>
      <c r="EW339" s="158"/>
      <c r="EX339" s="158"/>
      <c r="EY339" s="158"/>
      <c r="EZ339" s="158"/>
      <c r="FA339" s="158"/>
      <c r="FB339" s="158"/>
      <c r="FC339" s="158"/>
      <c r="FD339" s="158"/>
      <c r="FE339" s="158"/>
      <c r="FF339" s="158"/>
      <c r="FG339" s="158"/>
      <c r="FH339" s="158"/>
      <c r="FI339" s="158"/>
      <c r="FJ339" s="158"/>
      <c r="FK339" s="158"/>
      <c r="FL339" s="158"/>
      <c r="FM339" s="158"/>
      <c r="FN339" s="158"/>
      <c r="FO339" s="158"/>
      <c r="FP339" s="158"/>
      <c r="FQ339" s="158"/>
      <c r="FR339" s="158"/>
      <c r="FS339" s="158"/>
      <c r="FT339" s="158"/>
      <c r="FU339" s="158"/>
      <c r="FV339" s="158"/>
      <c r="FW339" s="158"/>
      <c r="FX339" s="158"/>
      <c r="FY339" s="158"/>
      <c r="FZ339" s="158"/>
      <c r="GA339" s="158"/>
      <c r="GB339" s="158"/>
      <c r="GC339" s="158"/>
      <c r="GD339" s="158"/>
      <c r="GE339" s="158"/>
      <c r="GF339" s="158"/>
      <c r="GG339" s="158"/>
      <c r="GH339" s="158"/>
      <c r="GI339" s="158"/>
    </row>
    <row r="340" spans="1:191" s="160" customFormat="1" ht="13.5" customHeight="1">
      <c r="A340" s="138">
        <v>21508</v>
      </c>
      <c r="B340" s="179" t="s">
        <v>306</v>
      </c>
      <c r="C340" s="174">
        <v>20610</v>
      </c>
      <c r="D340" s="174">
        <v>20610</v>
      </c>
      <c r="E340" s="174">
        <v>20460</v>
      </c>
      <c r="F340" s="174">
        <f t="shared" si="13"/>
        <v>99.27</v>
      </c>
      <c r="G340" s="223">
        <v>15335.99</v>
      </c>
      <c r="H340" s="174">
        <f t="shared" si="12"/>
        <v>133.41</v>
      </c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7"/>
      <c r="BC340" s="157"/>
      <c r="BD340" s="157"/>
      <c r="BE340" s="157"/>
      <c r="BF340" s="157"/>
      <c r="BG340" s="157"/>
      <c r="BH340" s="157"/>
      <c r="BI340" s="157"/>
      <c r="BJ340" s="157"/>
      <c r="BK340" s="157"/>
      <c r="BL340" s="157"/>
      <c r="BM340" s="157"/>
      <c r="BN340" s="157"/>
      <c r="BO340" s="157"/>
      <c r="BP340" s="157"/>
      <c r="BQ340" s="157"/>
      <c r="BR340" s="157"/>
      <c r="BS340" s="157"/>
      <c r="BT340" s="157"/>
      <c r="BU340" s="157"/>
      <c r="BV340" s="157"/>
      <c r="BW340" s="157"/>
      <c r="BX340" s="157"/>
      <c r="BY340" s="157"/>
      <c r="BZ340" s="157"/>
      <c r="CA340" s="157"/>
      <c r="CB340" s="157"/>
      <c r="CC340" s="157"/>
      <c r="CD340" s="157"/>
      <c r="CE340" s="157"/>
      <c r="CF340" s="157"/>
      <c r="CG340" s="157"/>
      <c r="CH340" s="157"/>
      <c r="CI340" s="157"/>
      <c r="CJ340" s="157"/>
      <c r="CK340" s="157"/>
      <c r="CL340" s="157"/>
      <c r="CM340" s="157"/>
      <c r="CN340" s="157"/>
      <c r="CO340" s="157"/>
      <c r="CP340" s="157"/>
      <c r="CQ340" s="157"/>
      <c r="CR340" s="157"/>
      <c r="CS340" s="157"/>
      <c r="CT340" s="157"/>
      <c r="CU340" s="157"/>
      <c r="CV340" s="157"/>
      <c r="CW340" s="157"/>
      <c r="CX340" s="157"/>
      <c r="CY340" s="157"/>
      <c r="CZ340" s="157"/>
      <c r="DA340" s="157"/>
      <c r="DB340" s="157"/>
      <c r="DC340" s="157"/>
      <c r="DD340" s="157"/>
      <c r="DE340" s="157"/>
      <c r="DF340" s="157"/>
      <c r="DG340" s="157"/>
      <c r="DH340" s="157"/>
      <c r="DI340" s="157"/>
      <c r="DJ340" s="157"/>
      <c r="DK340" s="157"/>
      <c r="DL340" s="157"/>
      <c r="DM340" s="157"/>
      <c r="DN340" s="157"/>
      <c r="DO340" s="157"/>
      <c r="DP340" s="157"/>
      <c r="DQ340" s="157"/>
      <c r="DR340" s="157"/>
      <c r="DS340" s="157"/>
      <c r="DT340" s="157"/>
      <c r="DU340" s="157"/>
      <c r="DV340" s="157"/>
      <c r="DW340" s="157"/>
      <c r="DX340" s="157"/>
      <c r="DY340" s="157"/>
      <c r="DZ340" s="157"/>
      <c r="EA340" s="157"/>
      <c r="EB340" s="157"/>
      <c r="EC340" s="157"/>
      <c r="ED340" s="157"/>
      <c r="EE340" s="157"/>
      <c r="EF340" s="157"/>
      <c r="EG340" s="157"/>
      <c r="EH340" s="157"/>
      <c r="EI340" s="157"/>
      <c r="EJ340" s="157"/>
      <c r="EK340" s="157"/>
      <c r="EL340" s="157"/>
      <c r="EM340" s="157"/>
      <c r="EN340" s="157"/>
      <c r="EO340" s="157"/>
      <c r="EP340" s="157"/>
      <c r="EQ340" s="157"/>
      <c r="ER340" s="157"/>
      <c r="ES340" s="157"/>
      <c r="ET340" s="157"/>
      <c r="EU340" s="157"/>
      <c r="EV340" s="157"/>
      <c r="EW340" s="157"/>
      <c r="EX340" s="157"/>
      <c r="EY340" s="157"/>
      <c r="EZ340" s="157"/>
      <c r="FA340" s="157"/>
      <c r="FB340" s="157"/>
      <c r="FC340" s="157"/>
      <c r="FD340" s="157"/>
      <c r="FE340" s="157"/>
      <c r="FF340" s="157"/>
      <c r="FG340" s="157"/>
      <c r="FH340" s="157"/>
      <c r="FI340" s="157"/>
      <c r="FJ340" s="157"/>
      <c r="FK340" s="157"/>
      <c r="FL340" s="157"/>
      <c r="FM340" s="157"/>
      <c r="FN340" s="157"/>
      <c r="FO340" s="157"/>
      <c r="FP340" s="157"/>
      <c r="FQ340" s="157"/>
      <c r="FR340" s="157"/>
      <c r="FS340" s="157"/>
      <c r="FT340" s="157"/>
      <c r="FU340" s="157"/>
      <c r="FV340" s="157"/>
      <c r="FW340" s="157"/>
      <c r="FX340" s="157"/>
      <c r="FY340" s="157"/>
      <c r="FZ340" s="157"/>
      <c r="GA340" s="157"/>
      <c r="GB340" s="157"/>
      <c r="GC340" s="157"/>
      <c r="GD340" s="157"/>
      <c r="GE340" s="157"/>
      <c r="GF340" s="157"/>
      <c r="GG340" s="157"/>
      <c r="GH340" s="157"/>
      <c r="GI340" s="157"/>
    </row>
    <row r="341" spans="1:8" ht="13.5" customHeight="1">
      <c r="A341" s="138">
        <v>2150805</v>
      </c>
      <c r="B341" s="179" t="s">
        <v>307</v>
      </c>
      <c r="C341" s="174">
        <v>19810</v>
      </c>
      <c r="D341" s="174">
        <v>19810</v>
      </c>
      <c r="E341" s="174">
        <v>19660</v>
      </c>
      <c r="F341" s="174">
        <f t="shared" si="13"/>
        <v>99.24</v>
      </c>
      <c r="G341" s="223">
        <v>15335.99</v>
      </c>
      <c r="H341" s="174">
        <f t="shared" si="12"/>
        <v>128.2</v>
      </c>
    </row>
    <row r="342" spans="1:8" ht="13.5" customHeight="1">
      <c r="A342" s="138">
        <v>2150899</v>
      </c>
      <c r="B342" s="173" t="s">
        <v>308</v>
      </c>
      <c r="C342" s="174">
        <v>800</v>
      </c>
      <c r="D342" s="174">
        <v>800</v>
      </c>
      <c r="E342" s="174">
        <v>800</v>
      </c>
      <c r="F342" s="174">
        <f t="shared" si="13"/>
        <v>100</v>
      </c>
      <c r="G342" s="223"/>
      <c r="H342" s="174">
        <f t="shared" si="12"/>
      </c>
    </row>
    <row r="343" spans="1:8" ht="13.5" customHeight="1">
      <c r="A343" s="171">
        <v>219</v>
      </c>
      <c r="B343" s="178" t="s">
        <v>309</v>
      </c>
      <c r="C343" s="169">
        <v>15570</v>
      </c>
      <c r="D343" s="169">
        <v>7570</v>
      </c>
      <c r="E343" s="169">
        <v>4574</v>
      </c>
      <c r="F343" s="169">
        <f t="shared" si="13"/>
        <v>60.42</v>
      </c>
      <c r="G343" s="222">
        <v>9360</v>
      </c>
      <c r="H343" s="169">
        <f t="shared" si="12"/>
        <v>48.87</v>
      </c>
    </row>
    <row r="344" spans="1:8" ht="13.5" customHeight="1">
      <c r="A344" s="138">
        <v>21902</v>
      </c>
      <c r="B344" s="179" t="s">
        <v>310</v>
      </c>
      <c r="C344" s="174">
        <v>5200</v>
      </c>
      <c r="D344" s="174">
        <v>200</v>
      </c>
      <c r="E344" s="174"/>
      <c r="F344" s="174">
        <f t="shared" si="13"/>
        <v>0</v>
      </c>
      <c r="G344" s="223">
        <v>5160</v>
      </c>
      <c r="H344" s="174">
        <f t="shared" si="12"/>
        <v>0</v>
      </c>
    </row>
    <row r="345" spans="1:8" ht="13.5" customHeight="1">
      <c r="A345" s="138">
        <v>21906</v>
      </c>
      <c r="B345" s="179" t="s">
        <v>311</v>
      </c>
      <c r="C345" s="174">
        <v>3000</v>
      </c>
      <c r="D345" s="174">
        <v>0</v>
      </c>
      <c r="E345" s="174"/>
      <c r="F345" s="174">
        <f t="shared" si="13"/>
      </c>
      <c r="G345" s="223">
        <v>3000</v>
      </c>
      <c r="H345" s="174">
        <f t="shared" si="12"/>
        <v>0</v>
      </c>
    </row>
    <row r="346" spans="1:8" ht="13.5" customHeight="1">
      <c r="A346" s="138">
        <v>21999</v>
      </c>
      <c r="B346" s="179" t="s">
        <v>312</v>
      </c>
      <c r="C346" s="174">
        <v>7370</v>
      </c>
      <c r="D346" s="174">
        <v>7370</v>
      </c>
      <c r="E346" s="174">
        <v>4574</v>
      </c>
      <c r="F346" s="174">
        <f t="shared" si="13"/>
        <v>62.06</v>
      </c>
      <c r="G346" s="223">
        <v>1200</v>
      </c>
      <c r="H346" s="174">
        <f t="shared" si="12"/>
        <v>381.17</v>
      </c>
    </row>
    <row r="347" spans="1:191" s="159" customFormat="1" ht="13.5" customHeight="1">
      <c r="A347" s="171">
        <v>220</v>
      </c>
      <c r="B347" s="178" t="s">
        <v>313</v>
      </c>
      <c r="C347" s="169">
        <v>4633.1</v>
      </c>
      <c r="D347" s="169">
        <v>4633.1</v>
      </c>
      <c r="E347" s="169">
        <v>4661.63</v>
      </c>
      <c r="F347" s="169">
        <f t="shared" si="13"/>
        <v>100.62</v>
      </c>
      <c r="G347" s="222">
        <v>4559.7</v>
      </c>
      <c r="H347" s="169">
        <f t="shared" si="12"/>
        <v>102.24</v>
      </c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  <c r="BV347" s="158"/>
      <c r="BW347" s="158"/>
      <c r="BX347" s="158"/>
      <c r="BY347" s="158"/>
      <c r="BZ347" s="158"/>
      <c r="CA347" s="158"/>
      <c r="CB347" s="158"/>
      <c r="CC347" s="158"/>
      <c r="CD347" s="158"/>
      <c r="CE347" s="158"/>
      <c r="CF347" s="158"/>
      <c r="CG347" s="158"/>
      <c r="CH347" s="158"/>
      <c r="CI347" s="158"/>
      <c r="CJ347" s="158"/>
      <c r="CK347" s="158"/>
      <c r="CL347" s="158"/>
      <c r="CM347" s="158"/>
      <c r="CN347" s="158"/>
      <c r="CO347" s="158"/>
      <c r="CP347" s="158"/>
      <c r="CQ347" s="158"/>
      <c r="CR347" s="158"/>
      <c r="CS347" s="158"/>
      <c r="CT347" s="158"/>
      <c r="CU347" s="158"/>
      <c r="CV347" s="158"/>
      <c r="CW347" s="158"/>
      <c r="CX347" s="158"/>
      <c r="CY347" s="158"/>
      <c r="CZ347" s="158"/>
      <c r="DA347" s="158"/>
      <c r="DB347" s="158"/>
      <c r="DC347" s="158"/>
      <c r="DD347" s="158"/>
      <c r="DE347" s="158"/>
      <c r="DF347" s="158"/>
      <c r="DG347" s="158"/>
      <c r="DH347" s="158"/>
      <c r="DI347" s="158"/>
      <c r="DJ347" s="158"/>
      <c r="DK347" s="158"/>
      <c r="DL347" s="158"/>
      <c r="DM347" s="158"/>
      <c r="DN347" s="158"/>
      <c r="DO347" s="158"/>
      <c r="DP347" s="158"/>
      <c r="DQ347" s="158"/>
      <c r="DR347" s="158"/>
      <c r="DS347" s="158"/>
      <c r="DT347" s="158"/>
      <c r="DU347" s="158"/>
      <c r="DV347" s="158"/>
      <c r="DW347" s="158"/>
      <c r="DX347" s="158"/>
      <c r="DY347" s="158"/>
      <c r="DZ347" s="158"/>
      <c r="EA347" s="158"/>
      <c r="EB347" s="158"/>
      <c r="EC347" s="158"/>
      <c r="ED347" s="158"/>
      <c r="EE347" s="158"/>
      <c r="EF347" s="158"/>
      <c r="EG347" s="158"/>
      <c r="EH347" s="158"/>
      <c r="EI347" s="158"/>
      <c r="EJ347" s="158"/>
      <c r="EK347" s="158"/>
      <c r="EL347" s="158"/>
      <c r="EM347" s="158"/>
      <c r="EN347" s="158"/>
      <c r="EO347" s="158"/>
      <c r="EP347" s="158"/>
      <c r="EQ347" s="158"/>
      <c r="ER347" s="158"/>
      <c r="ES347" s="158"/>
      <c r="ET347" s="158"/>
      <c r="EU347" s="158"/>
      <c r="EV347" s="158"/>
      <c r="EW347" s="158"/>
      <c r="EX347" s="158"/>
      <c r="EY347" s="158"/>
      <c r="EZ347" s="158"/>
      <c r="FA347" s="158"/>
      <c r="FB347" s="158"/>
      <c r="FC347" s="158"/>
      <c r="FD347" s="158"/>
      <c r="FE347" s="158"/>
      <c r="FF347" s="158"/>
      <c r="FG347" s="158"/>
      <c r="FH347" s="158"/>
      <c r="FI347" s="158"/>
      <c r="FJ347" s="158"/>
      <c r="FK347" s="158"/>
      <c r="FL347" s="158"/>
      <c r="FM347" s="158"/>
      <c r="FN347" s="158"/>
      <c r="FO347" s="158"/>
      <c r="FP347" s="158"/>
      <c r="FQ347" s="158"/>
      <c r="FR347" s="158"/>
      <c r="FS347" s="158"/>
      <c r="FT347" s="158"/>
      <c r="FU347" s="158"/>
      <c r="FV347" s="158"/>
      <c r="FW347" s="158"/>
      <c r="FX347" s="158"/>
      <c r="FY347" s="158"/>
      <c r="FZ347" s="158"/>
      <c r="GA347" s="158"/>
      <c r="GB347" s="158"/>
      <c r="GC347" s="158"/>
      <c r="GD347" s="158"/>
      <c r="GE347" s="158"/>
      <c r="GF347" s="158"/>
      <c r="GG347" s="158"/>
      <c r="GH347" s="158"/>
      <c r="GI347" s="158"/>
    </row>
    <row r="348" spans="1:191" ht="13.5" customHeight="1">
      <c r="A348" s="138">
        <v>22001</v>
      </c>
      <c r="B348" s="179" t="s">
        <v>314</v>
      </c>
      <c r="C348" s="174">
        <v>4633.1</v>
      </c>
      <c r="D348" s="174">
        <v>4633.1</v>
      </c>
      <c r="E348" s="174">
        <v>4661.63</v>
      </c>
      <c r="F348" s="174">
        <f t="shared" si="13"/>
        <v>100.62</v>
      </c>
      <c r="G348" s="223">
        <v>4559.7</v>
      </c>
      <c r="H348" s="174">
        <f t="shared" si="12"/>
        <v>102.24</v>
      </c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  <c r="BJ348" s="160"/>
      <c r="BK348" s="160"/>
      <c r="BL348" s="160"/>
      <c r="BM348" s="160"/>
      <c r="BN348" s="160"/>
      <c r="BO348" s="160"/>
      <c r="BP348" s="160"/>
      <c r="BQ348" s="160"/>
      <c r="BR348" s="160"/>
      <c r="BS348" s="160"/>
      <c r="BT348" s="160"/>
      <c r="BU348" s="160"/>
      <c r="BV348" s="160"/>
      <c r="BW348" s="160"/>
      <c r="BX348" s="160"/>
      <c r="BY348" s="160"/>
      <c r="BZ348" s="160"/>
      <c r="CA348" s="160"/>
      <c r="CB348" s="160"/>
      <c r="CC348" s="160"/>
      <c r="CD348" s="160"/>
      <c r="CE348" s="160"/>
      <c r="CF348" s="160"/>
      <c r="CG348" s="160"/>
      <c r="CH348" s="160"/>
      <c r="CI348" s="160"/>
      <c r="CJ348" s="160"/>
      <c r="CK348" s="160"/>
      <c r="CL348" s="160"/>
      <c r="CM348" s="160"/>
      <c r="CN348" s="160"/>
      <c r="CO348" s="160"/>
      <c r="CP348" s="160"/>
      <c r="CQ348" s="160"/>
      <c r="CR348" s="160"/>
      <c r="CS348" s="160"/>
      <c r="CT348" s="160"/>
      <c r="CU348" s="160"/>
      <c r="CV348" s="160"/>
      <c r="CW348" s="160"/>
      <c r="CX348" s="160"/>
      <c r="CY348" s="160"/>
      <c r="CZ348" s="160"/>
      <c r="DA348" s="160"/>
      <c r="DB348" s="160"/>
      <c r="DC348" s="160"/>
      <c r="DD348" s="160"/>
      <c r="DE348" s="160"/>
      <c r="DF348" s="160"/>
      <c r="DG348" s="160"/>
      <c r="DH348" s="160"/>
      <c r="DI348" s="160"/>
      <c r="DJ348" s="160"/>
      <c r="DK348" s="160"/>
      <c r="DL348" s="160"/>
      <c r="DM348" s="160"/>
      <c r="DN348" s="160"/>
      <c r="DO348" s="160"/>
      <c r="DP348" s="160"/>
      <c r="DQ348" s="160"/>
      <c r="DR348" s="160"/>
      <c r="DS348" s="160"/>
      <c r="DT348" s="160"/>
      <c r="DU348" s="160"/>
      <c r="DV348" s="160"/>
      <c r="DW348" s="160"/>
      <c r="DX348" s="160"/>
      <c r="DY348" s="160"/>
      <c r="DZ348" s="160"/>
      <c r="EA348" s="160"/>
      <c r="EB348" s="160"/>
      <c r="EC348" s="160"/>
      <c r="ED348" s="160"/>
      <c r="EE348" s="160"/>
      <c r="EF348" s="160"/>
      <c r="EG348" s="160"/>
      <c r="EH348" s="160"/>
      <c r="EI348" s="160"/>
      <c r="EJ348" s="160"/>
      <c r="EK348" s="160"/>
      <c r="EL348" s="160"/>
      <c r="EM348" s="160"/>
      <c r="EN348" s="160"/>
      <c r="EO348" s="160"/>
      <c r="EP348" s="160"/>
      <c r="EQ348" s="160"/>
      <c r="ER348" s="160"/>
      <c r="ES348" s="160"/>
      <c r="ET348" s="160"/>
      <c r="EU348" s="160"/>
      <c r="EV348" s="160"/>
      <c r="EW348" s="160"/>
      <c r="EX348" s="160"/>
      <c r="EY348" s="160"/>
      <c r="EZ348" s="160"/>
      <c r="FA348" s="160"/>
      <c r="FB348" s="160"/>
      <c r="FC348" s="160"/>
      <c r="FD348" s="160"/>
      <c r="FE348" s="160"/>
      <c r="FF348" s="160"/>
      <c r="FG348" s="160"/>
      <c r="FH348" s="160"/>
      <c r="FI348" s="160"/>
      <c r="FJ348" s="160"/>
      <c r="FK348" s="160"/>
      <c r="FL348" s="160"/>
      <c r="FM348" s="160"/>
      <c r="FN348" s="160"/>
      <c r="FO348" s="160"/>
      <c r="FP348" s="160"/>
      <c r="FQ348" s="160"/>
      <c r="FR348" s="160"/>
      <c r="FS348" s="160"/>
      <c r="FT348" s="160"/>
      <c r="FU348" s="160"/>
      <c r="FV348" s="160"/>
      <c r="FW348" s="160"/>
      <c r="FX348" s="160"/>
      <c r="FY348" s="160"/>
      <c r="FZ348" s="160"/>
      <c r="GA348" s="160"/>
      <c r="GB348" s="160"/>
      <c r="GC348" s="160"/>
      <c r="GD348" s="160"/>
      <c r="GE348" s="160"/>
      <c r="GF348" s="160"/>
      <c r="GG348" s="160"/>
      <c r="GH348" s="160"/>
      <c r="GI348" s="160"/>
    </row>
    <row r="349" spans="1:8" ht="13.5" customHeight="1">
      <c r="A349" s="138">
        <v>2200101</v>
      </c>
      <c r="B349" s="179" t="s">
        <v>39</v>
      </c>
      <c r="C349" s="174">
        <v>2908.7</v>
      </c>
      <c r="D349" s="174">
        <v>2908.7</v>
      </c>
      <c r="E349" s="174">
        <v>2883.27</v>
      </c>
      <c r="F349" s="174">
        <f t="shared" si="13"/>
        <v>99.13</v>
      </c>
      <c r="G349" s="223">
        <v>2827.79</v>
      </c>
      <c r="H349" s="174">
        <f t="shared" si="12"/>
        <v>101.96</v>
      </c>
    </row>
    <row r="350" spans="1:8" ht="13.5" customHeight="1">
      <c r="A350" s="138">
        <v>2200102</v>
      </c>
      <c r="B350" s="179" t="s">
        <v>40</v>
      </c>
      <c r="C350" s="174">
        <v>454</v>
      </c>
      <c r="D350" s="174">
        <v>454</v>
      </c>
      <c r="E350" s="174">
        <v>446.99</v>
      </c>
      <c r="F350" s="174">
        <f t="shared" si="13"/>
        <v>98.46</v>
      </c>
      <c r="G350" s="223">
        <v>362.48</v>
      </c>
      <c r="H350" s="174">
        <f t="shared" si="12"/>
        <v>123.31</v>
      </c>
    </row>
    <row r="351" spans="1:8" ht="13.5" customHeight="1">
      <c r="A351" s="138">
        <v>2200104</v>
      </c>
      <c r="B351" s="179" t="s">
        <v>315</v>
      </c>
      <c r="C351" s="174">
        <v>178</v>
      </c>
      <c r="D351" s="174">
        <v>178</v>
      </c>
      <c r="E351" s="174">
        <v>177.65</v>
      </c>
      <c r="F351" s="174">
        <f t="shared" si="13"/>
        <v>99.8</v>
      </c>
      <c r="G351" s="223">
        <v>232.87</v>
      </c>
      <c r="H351" s="174">
        <f t="shared" si="12"/>
        <v>76.29</v>
      </c>
    </row>
    <row r="352" spans="1:8" ht="13.5" customHeight="1">
      <c r="A352" s="138">
        <v>2200109</v>
      </c>
      <c r="B352" s="173" t="s">
        <v>316</v>
      </c>
      <c r="C352" s="174">
        <v>47</v>
      </c>
      <c r="D352" s="174">
        <v>47</v>
      </c>
      <c r="E352" s="174">
        <v>75.1</v>
      </c>
      <c r="F352" s="174">
        <f t="shared" si="13"/>
        <v>159.79</v>
      </c>
      <c r="G352" s="223">
        <v>109.37</v>
      </c>
      <c r="H352" s="174">
        <f t="shared" si="12"/>
        <v>68.67</v>
      </c>
    </row>
    <row r="353" spans="1:8" ht="13.5" customHeight="1">
      <c r="A353" s="138">
        <v>2200150</v>
      </c>
      <c r="B353" s="179" t="s">
        <v>46</v>
      </c>
      <c r="C353" s="174">
        <v>1045.4</v>
      </c>
      <c r="D353" s="174">
        <v>1045.4</v>
      </c>
      <c r="E353" s="174">
        <v>1078.62</v>
      </c>
      <c r="F353" s="174">
        <f t="shared" si="13"/>
        <v>103.18</v>
      </c>
      <c r="G353" s="223">
        <v>1027.2</v>
      </c>
      <c r="H353" s="174">
        <f t="shared" si="12"/>
        <v>105.01</v>
      </c>
    </row>
    <row r="354" spans="1:8" ht="13.5" customHeight="1">
      <c r="A354" s="171">
        <v>224</v>
      </c>
      <c r="B354" s="178" t="s">
        <v>317</v>
      </c>
      <c r="C354" s="169">
        <v>3256</v>
      </c>
      <c r="D354" s="169">
        <v>3104.24</v>
      </c>
      <c r="E354" s="169">
        <v>4217.36</v>
      </c>
      <c r="F354" s="169">
        <f t="shared" si="13"/>
        <v>135.86</v>
      </c>
      <c r="G354" s="222">
        <v>2503.71</v>
      </c>
      <c r="H354" s="169">
        <f t="shared" si="12"/>
        <v>168.44</v>
      </c>
    </row>
    <row r="355" spans="1:8" ht="13.5" customHeight="1">
      <c r="A355" s="138">
        <v>22401</v>
      </c>
      <c r="B355" s="179" t="s">
        <v>318</v>
      </c>
      <c r="C355" s="174">
        <v>2327.4</v>
      </c>
      <c r="D355" s="174">
        <v>2327.4</v>
      </c>
      <c r="E355" s="174">
        <v>2466.56</v>
      </c>
      <c r="F355" s="174">
        <f t="shared" si="13"/>
        <v>105.98</v>
      </c>
      <c r="G355" s="223">
        <v>1731.73</v>
      </c>
      <c r="H355" s="174">
        <f t="shared" si="12"/>
        <v>142.43</v>
      </c>
    </row>
    <row r="356" spans="1:220" s="84" customFormat="1" ht="13.5" customHeight="1">
      <c r="A356" s="138">
        <v>2240101</v>
      </c>
      <c r="B356" s="179" t="s">
        <v>39</v>
      </c>
      <c r="C356" s="174">
        <v>1202</v>
      </c>
      <c r="D356" s="174">
        <v>1202</v>
      </c>
      <c r="E356" s="174">
        <v>1258.12</v>
      </c>
      <c r="F356" s="174">
        <f t="shared" si="13"/>
        <v>104.67</v>
      </c>
      <c r="G356" s="223">
        <v>1122.78</v>
      </c>
      <c r="H356" s="174">
        <f t="shared" si="12"/>
        <v>112.05</v>
      </c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  <c r="AP356" s="158"/>
      <c r="AQ356" s="158"/>
      <c r="AR356" s="158"/>
      <c r="AS356" s="158"/>
      <c r="AT356" s="158"/>
      <c r="AU356" s="158"/>
      <c r="AV356" s="158"/>
      <c r="AW356" s="158"/>
      <c r="AX356" s="158"/>
      <c r="AY356" s="158"/>
      <c r="AZ356" s="158"/>
      <c r="BA356" s="158"/>
      <c r="BB356" s="158"/>
      <c r="BC356" s="158"/>
      <c r="BD356" s="158"/>
      <c r="BE356" s="158"/>
      <c r="BF356" s="158"/>
      <c r="BG356" s="158"/>
      <c r="BH356" s="158"/>
      <c r="BI356" s="158"/>
      <c r="BJ356" s="158"/>
      <c r="BK356" s="158"/>
      <c r="BL356" s="158"/>
      <c r="BM356" s="158"/>
      <c r="BN356" s="158"/>
      <c r="BO356" s="158"/>
      <c r="BP356" s="158"/>
      <c r="BQ356" s="158"/>
      <c r="BR356" s="158"/>
      <c r="BS356" s="158"/>
      <c r="BT356" s="158"/>
      <c r="BU356" s="158"/>
      <c r="BV356" s="158"/>
      <c r="BW356" s="158"/>
      <c r="BX356" s="158"/>
      <c r="BY356" s="158"/>
      <c r="BZ356" s="158"/>
      <c r="CA356" s="158"/>
      <c r="CB356" s="158"/>
      <c r="CC356" s="158"/>
      <c r="CD356" s="158"/>
      <c r="CE356" s="158"/>
      <c r="CF356" s="158"/>
      <c r="CG356" s="158"/>
      <c r="CH356" s="158"/>
      <c r="CI356" s="158"/>
      <c r="CJ356" s="158"/>
      <c r="CK356" s="158"/>
      <c r="CL356" s="158"/>
      <c r="CM356" s="158"/>
      <c r="CN356" s="158"/>
      <c r="CO356" s="158"/>
      <c r="CP356" s="158"/>
      <c r="CQ356" s="158"/>
      <c r="CR356" s="158"/>
      <c r="CS356" s="158"/>
      <c r="CT356" s="158"/>
      <c r="CU356" s="158"/>
      <c r="CV356" s="158"/>
      <c r="CW356" s="158"/>
      <c r="CX356" s="158"/>
      <c r="CY356" s="158"/>
      <c r="CZ356" s="158"/>
      <c r="DA356" s="158"/>
      <c r="DB356" s="158"/>
      <c r="DC356" s="158"/>
      <c r="DD356" s="158"/>
      <c r="DE356" s="158"/>
      <c r="DF356" s="158"/>
      <c r="DG356" s="158"/>
      <c r="DH356" s="158"/>
      <c r="DI356" s="158"/>
      <c r="DJ356" s="158"/>
      <c r="DK356" s="158"/>
      <c r="DL356" s="158"/>
      <c r="DM356" s="158"/>
      <c r="DN356" s="158"/>
      <c r="DO356" s="158"/>
      <c r="DP356" s="158"/>
      <c r="DQ356" s="158"/>
      <c r="DR356" s="158"/>
      <c r="DS356" s="158"/>
      <c r="DT356" s="158"/>
      <c r="DU356" s="158"/>
      <c r="DV356" s="158"/>
      <c r="DW356" s="158"/>
      <c r="DX356" s="158"/>
      <c r="DY356" s="158"/>
      <c r="DZ356" s="158"/>
      <c r="EA356" s="158"/>
      <c r="EB356" s="158"/>
      <c r="EC356" s="158"/>
      <c r="ED356" s="158"/>
      <c r="EE356" s="158"/>
      <c r="EF356" s="158"/>
      <c r="EG356" s="158"/>
      <c r="EH356" s="158"/>
      <c r="EI356" s="158"/>
      <c r="EJ356" s="158"/>
      <c r="EK356" s="158"/>
      <c r="EL356" s="158"/>
      <c r="EM356" s="158"/>
      <c r="EN356" s="158"/>
      <c r="EO356" s="158"/>
      <c r="EP356" s="158"/>
      <c r="EQ356" s="158"/>
      <c r="ER356" s="158"/>
      <c r="ES356" s="158"/>
      <c r="ET356" s="158"/>
      <c r="EU356" s="158"/>
      <c r="EV356" s="158"/>
      <c r="EW356" s="158"/>
      <c r="EX356" s="158"/>
      <c r="EY356" s="158"/>
      <c r="EZ356" s="158"/>
      <c r="FA356" s="158"/>
      <c r="FB356" s="158"/>
      <c r="FC356" s="158"/>
      <c r="FD356" s="158"/>
      <c r="FE356" s="158"/>
      <c r="FF356" s="158"/>
      <c r="FG356" s="158"/>
      <c r="FH356" s="158"/>
      <c r="FI356" s="158"/>
      <c r="FJ356" s="158"/>
      <c r="FK356" s="158"/>
      <c r="FL356" s="158"/>
      <c r="FM356" s="158"/>
      <c r="FN356" s="158"/>
      <c r="FO356" s="158"/>
      <c r="FP356" s="158"/>
      <c r="FQ356" s="158"/>
      <c r="FR356" s="158"/>
      <c r="FS356" s="158"/>
      <c r="FT356" s="158"/>
      <c r="FU356" s="158"/>
      <c r="FV356" s="158"/>
      <c r="FW356" s="158"/>
      <c r="FX356" s="158"/>
      <c r="FY356" s="158"/>
      <c r="FZ356" s="158"/>
      <c r="GA356" s="158"/>
      <c r="GB356" s="158"/>
      <c r="GC356" s="158"/>
      <c r="GD356" s="158"/>
      <c r="GE356" s="158"/>
      <c r="GF356" s="158"/>
      <c r="GG356" s="158"/>
      <c r="GH356" s="158"/>
      <c r="GI356" s="158"/>
      <c r="GJ356" s="159"/>
      <c r="GK356" s="159"/>
      <c r="GL356" s="159"/>
      <c r="GM356" s="159"/>
      <c r="GN356" s="159"/>
      <c r="GO356" s="159"/>
      <c r="GP356" s="159"/>
      <c r="GQ356" s="159"/>
      <c r="GR356" s="159"/>
      <c r="GS356" s="159"/>
      <c r="GT356" s="159"/>
      <c r="GU356" s="159"/>
      <c r="GV356" s="159"/>
      <c r="GW356" s="159"/>
      <c r="GX356" s="159"/>
      <c r="GY356" s="159"/>
      <c r="GZ356" s="159"/>
      <c r="HA356" s="159"/>
      <c r="HB356" s="159"/>
      <c r="HC356" s="159"/>
      <c r="HD356" s="159"/>
      <c r="HE356" s="159"/>
      <c r="HF356" s="159"/>
      <c r="HG356" s="159"/>
      <c r="HH356" s="159"/>
      <c r="HI356" s="159"/>
      <c r="HJ356" s="159"/>
      <c r="HK356" s="159"/>
      <c r="HL356" s="159"/>
    </row>
    <row r="357" spans="1:8" ht="13.5" customHeight="1">
      <c r="A357" s="138">
        <v>2240106</v>
      </c>
      <c r="B357" s="179" t="s">
        <v>319</v>
      </c>
      <c r="C357" s="174">
        <v>1045.3</v>
      </c>
      <c r="D357" s="174">
        <v>1045.3</v>
      </c>
      <c r="E357" s="174">
        <v>1147.55</v>
      </c>
      <c r="F357" s="174">
        <f t="shared" si="13"/>
        <v>109.78</v>
      </c>
      <c r="G357" s="223">
        <v>596.38</v>
      </c>
      <c r="H357" s="174">
        <f t="shared" si="12"/>
        <v>192.42</v>
      </c>
    </row>
    <row r="358" spans="1:221" s="84" customFormat="1" ht="13.5" customHeight="1">
      <c r="A358" s="138">
        <v>2240150</v>
      </c>
      <c r="B358" s="179" t="s">
        <v>46</v>
      </c>
      <c r="C358" s="174">
        <v>80.2</v>
      </c>
      <c r="D358" s="174">
        <v>80.2</v>
      </c>
      <c r="E358" s="174">
        <v>60.89</v>
      </c>
      <c r="F358" s="174">
        <f t="shared" si="13"/>
        <v>75.92</v>
      </c>
      <c r="G358" s="223">
        <v>12.57</v>
      </c>
      <c r="H358" s="174">
        <f t="shared" si="12"/>
        <v>484.41</v>
      </c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  <c r="AP358" s="158"/>
      <c r="AQ358" s="158"/>
      <c r="AR358" s="158"/>
      <c r="AS358" s="158"/>
      <c r="AT358" s="158"/>
      <c r="AU358" s="158"/>
      <c r="AV358" s="158"/>
      <c r="AW358" s="158"/>
      <c r="AX358" s="158"/>
      <c r="AY358" s="158"/>
      <c r="AZ358" s="158"/>
      <c r="BA358" s="158"/>
      <c r="BB358" s="158"/>
      <c r="BC358" s="158"/>
      <c r="BD358" s="158"/>
      <c r="BE358" s="158"/>
      <c r="BF358" s="158"/>
      <c r="BG358" s="158"/>
      <c r="BH358" s="158"/>
      <c r="BI358" s="158"/>
      <c r="BJ358" s="158"/>
      <c r="BK358" s="158"/>
      <c r="BL358" s="158"/>
      <c r="BM358" s="158"/>
      <c r="BN358" s="158"/>
      <c r="BO358" s="158"/>
      <c r="BP358" s="158"/>
      <c r="BQ358" s="158"/>
      <c r="BR358" s="158"/>
      <c r="BS358" s="158"/>
      <c r="BT358" s="158"/>
      <c r="BU358" s="158"/>
      <c r="BV358" s="158"/>
      <c r="BW358" s="158"/>
      <c r="BX358" s="158"/>
      <c r="BY358" s="158"/>
      <c r="BZ358" s="158"/>
      <c r="CA358" s="158"/>
      <c r="CB358" s="158"/>
      <c r="CC358" s="158"/>
      <c r="CD358" s="158"/>
      <c r="CE358" s="158"/>
      <c r="CF358" s="158"/>
      <c r="CG358" s="158"/>
      <c r="CH358" s="158"/>
      <c r="CI358" s="158"/>
      <c r="CJ358" s="158"/>
      <c r="CK358" s="158"/>
      <c r="CL358" s="158"/>
      <c r="CM358" s="158"/>
      <c r="CN358" s="158"/>
      <c r="CO358" s="158"/>
      <c r="CP358" s="158"/>
      <c r="CQ358" s="158"/>
      <c r="CR358" s="158"/>
      <c r="CS358" s="158"/>
      <c r="CT358" s="158"/>
      <c r="CU358" s="158"/>
      <c r="CV358" s="158"/>
      <c r="CW358" s="158"/>
      <c r="CX358" s="158"/>
      <c r="CY358" s="158"/>
      <c r="CZ358" s="158"/>
      <c r="DA358" s="158"/>
      <c r="DB358" s="158"/>
      <c r="DC358" s="158"/>
      <c r="DD358" s="158"/>
      <c r="DE358" s="158"/>
      <c r="DF358" s="158"/>
      <c r="DG358" s="158"/>
      <c r="DH358" s="158"/>
      <c r="DI358" s="158"/>
      <c r="DJ358" s="158"/>
      <c r="DK358" s="158"/>
      <c r="DL358" s="158"/>
      <c r="DM358" s="158"/>
      <c r="DN358" s="158"/>
      <c r="DO358" s="158"/>
      <c r="DP358" s="158"/>
      <c r="DQ358" s="158"/>
      <c r="DR358" s="158"/>
      <c r="DS358" s="158"/>
      <c r="DT358" s="158"/>
      <c r="DU358" s="158"/>
      <c r="DV358" s="158"/>
      <c r="DW358" s="158"/>
      <c r="DX358" s="158"/>
      <c r="DY358" s="158"/>
      <c r="DZ358" s="158"/>
      <c r="EA358" s="158"/>
      <c r="EB358" s="158"/>
      <c r="EC358" s="158"/>
      <c r="ED358" s="158"/>
      <c r="EE358" s="158"/>
      <c r="EF358" s="158"/>
      <c r="EG358" s="158"/>
      <c r="EH358" s="158"/>
      <c r="EI358" s="158"/>
      <c r="EJ358" s="158"/>
      <c r="EK358" s="158"/>
      <c r="EL358" s="158"/>
      <c r="EM358" s="158"/>
      <c r="EN358" s="158"/>
      <c r="EO358" s="158"/>
      <c r="EP358" s="158"/>
      <c r="EQ358" s="158"/>
      <c r="ER358" s="158"/>
      <c r="ES358" s="158"/>
      <c r="ET358" s="158"/>
      <c r="EU358" s="158"/>
      <c r="EV358" s="158"/>
      <c r="EW358" s="158"/>
      <c r="EX358" s="158"/>
      <c r="EY358" s="158"/>
      <c r="EZ358" s="158"/>
      <c r="FA358" s="158"/>
      <c r="FB358" s="158"/>
      <c r="FC358" s="158"/>
      <c r="FD358" s="158"/>
      <c r="FE358" s="158"/>
      <c r="FF358" s="158"/>
      <c r="FG358" s="158"/>
      <c r="FH358" s="158"/>
      <c r="FI358" s="158"/>
      <c r="FJ358" s="158"/>
      <c r="FK358" s="158"/>
      <c r="FL358" s="158"/>
      <c r="FM358" s="158"/>
      <c r="FN358" s="158"/>
      <c r="FO358" s="158"/>
      <c r="FP358" s="158"/>
      <c r="FQ358" s="158"/>
      <c r="FR358" s="158"/>
      <c r="FS358" s="158"/>
      <c r="FT358" s="158"/>
      <c r="FU358" s="158"/>
      <c r="FV358" s="158"/>
      <c r="FW358" s="158"/>
      <c r="FX358" s="158"/>
      <c r="FY358" s="158"/>
      <c r="FZ358" s="158"/>
      <c r="GA358" s="158"/>
      <c r="GB358" s="158"/>
      <c r="GC358" s="158"/>
      <c r="GD358" s="158"/>
      <c r="GE358" s="158"/>
      <c r="GF358" s="158"/>
      <c r="GG358" s="158"/>
      <c r="GH358" s="158"/>
      <c r="GI358" s="158"/>
      <c r="GJ358" s="159"/>
      <c r="GK358" s="159"/>
      <c r="GL358" s="159"/>
      <c r="GM358" s="159"/>
      <c r="GN358" s="159"/>
      <c r="GO358" s="159"/>
      <c r="GP358" s="159"/>
      <c r="GQ358" s="159"/>
      <c r="GR358" s="159"/>
      <c r="GS358" s="159"/>
      <c r="GT358" s="159"/>
      <c r="GU358" s="159"/>
      <c r="GV358" s="159"/>
      <c r="GW358" s="159"/>
      <c r="GX358" s="159"/>
      <c r="GY358" s="159"/>
      <c r="GZ358" s="159"/>
      <c r="HA358" s="159"/>
      <c r="HB358" s="159"/>
      <c r="HC358" s="159"/>
      <c r="HD358" s="159"/>
      <c r="HE358" s="159"/>
      <c r="HF358" s="159"/>
      <c r="HG358" s="159"/>
      <c r="HH358" s="159"/>
      <c r="HI358" s="159"/>
      <c r="HJ358" s="159"/>
      <c r="HK358" s="159"/>
      <c r="HL358" s="159"/>
      <c r="HM358" s="159"/>
    </row>
    <row r="359" spans="1:8" ht="13.5" customHeight="1">
      <c r="A359" s="138">
        <v>22402</v>
      </c>
      <c r="B359" s="179" t="s">
        <v>321</v>
      </c>
      <c r="C359" s="174">
        <v>705</v>
      </c>
      <c r="D359" s="174">
        <v>705</v>
      </c>
      <c r="E359" s="174">
        <v>1665</v>
      </c>
      <c r="F359" s="174">
        <f t="shared" si="13"/>
        <v>236.17</v>
      </c>
      <c r="G359" s="223">
        <v>705</v>
      </c>
      <c r="H359" s="174">
        <f t="shared" si="12"/>
        <v>236.17</v>
      </c>
    </row>
    <row r="360" spans="1:8" ht="13.5" customHeight="1">
      <c r="A360" s="138">
        <v>2240299</v>
      </c>
      <c r="B360" s="179" t="s">
        <v>322</v>
      </c>
      <c r="C360" s="174">
        <v>705</v>
      </c>
      <c r="D360" s="174">
        <v>705</v>
      </c>
      <c r="E360" s="174">
        <v>1665</v>
      </c>
      <c r="F360" s="174">
        <f t="shared" si="13"/>
        <v>236.17</v>
      </c>
      <c r="G360" s="223">
        <v>705</v>
      </c>
      <c r="H360" s="174">
        <f t="shared" si="12"/>
        <v>236.17</v>
      </c>
    </row>
    <row r="361" spans="1:220" s="84" customFormat="1" ht="13.5" customHeight="1">
      <c r="A361" s="138">
        <v>22406</v>
      </c>
      <c r="B361" s="179" t="s">
        <v>323</v>
      </c>
      <c r="C361" s="174">
        <v>223.6</v>
      </c>
      <c r="D361" s="174">
        <v>71.84</v>
      </c>
      <c r="E361" s="174">
        <v>85.8</v>
      </c>
      <c r="F361" s="174">
        <f t="shared" si="13"/>
        <v>119.43</v>
      </c>
      <c r="G361" s="223">
        <v>66.98</v>
      </c>
      <c r="H361" s="174">
        <f t="shared" si="12"/>
        <v>128.1</v>
      </c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  <c r="AN361" s="158"/>
      <c r="AO361" s="158"/>
      <c r="AP361" s="158"/>
      <c r="AQ361" s="158"/>
      <c r="AR361" s="158"/>
      <c r="AS361" s="158"/>
      <c r="AT361" s="158"/>
      <c r="AU361" s="158"/>
      <c r="AV361" s="158"/>
      <c r="AW361" s="158"/>
      <c r="AX361" s="158"/>
      <c r="AY361" s="158"/>
      <c r="AZ361" s="158"/>
      <c r="BA361" s="158"/>
      <c r="BB361" s="158"/>
      <c r="BC361" s="158"/>
      <c r="BD361" s="158"/>
      <c r="BE361" s="158"/>
      <c r="BF361" s="158"/>
      <c r="BG361" s="158"/>
      <c r="BH361" s="158"/>
      <c r="BI361" s="158"/>
      <c r="BJ361" s="158"/>
      <c r="BK361" s="158"/>
      <c r="BL361" s="158"/>
      <c r="BM361" s="158"/>
      <c r="BN361" s="158"/>
      <c r="BO361" s="158"/>
      <c r="BP361" s="158"/>
      <c r="BQ361" s="158"/>
      <c r="BR361" s="158"/>
      <c r="BS361" s="158"/>
      <c r="BT361" s="158"/>
      <c r="BU361" s="158"/>
      <c r="BV361" s="158"/>
      <c r="BW361" s="158"/>
      <c r="BX361" s="158"/>
      <c r="BY361" s="158"/>
      <c r="BZ361" s="158"/>
      <c r="CA361" s="158"/>
      <c r="CB361" s="158"/>
      <c r="CC361" s="158"/>
      <c r="CD361" s="158"/>
      <c r="CE361" s="158"/>
      <c r="CF361" s="158"/>
      <c r="CG361" s="158"/>
      <c r="CH361" s="158"/>
      <c r="CI361" s="158"/>
      <c r="CJ361" s="158"/>
      <c r="CK361" s="158"/>
      <c r="CL361" s="158"/>
      <c r="CM361" s="158"/>
      <c r="CN361" s="158"/>
      <c r="CO361" s="158"/>
      <c r="CP361" s="158"/>
      <c r="CQ361" s="158"/>
      <c r="CR361" s="158"/>
      <c r="CS361" s="158"/>
      <c r="CT361" s="158"/>
      <c r="CU361" s="158"/>
      <c r="CV361" s="158"/>
      <c r="CW361" s="158"/>
      <c r="CX361" s="158"/>
      <c r="CY361" s="158"/>
      <c r="CZ361" s="158"/>
      <c r="DA361" s="158"/>
      <c r="DB361" s="158"/>
      <c r="DC361" s="158"/>
      <c r="DD361" s="158"/>
      <c r="DE361" s="158"/>
      <c r="DF361" s="158"/>
      <c r="DG361" s="158"/>
      <c r="DH361" s="158"/>
      <c r="DI361" s="158"/>
      <c r="DJ361" s="158"/>
      <c r="DK361" s="158"/>
      <c r="DL361" s="158"/>
      <c r="DM361" s="158"/>
      <c r="DN361" s="158"/>
      <c r="DO361" s="158"/>
      <c r="DP361" s="158"/>
      <c r="DQ361" s="158"/>
      <c r="DR361" s="158"/>
      <c r="DS361" s="158"/>
      <c r="DT361" s="158"/>
      <c r="DU361" s="158"/>
      <c r="DV361" s="158"/>
      <c r="DW361" s="158"/>
      <c r="DX361" s="158"/>
      <c r="DY361" s="158"/>
      <c r="DZ361" s="158"/>
      <c r="EA361" s="158"/>
      <c r="EB361" s="158"/>
      <c r="EC361" s="158"/>
      <c r="ED361" s="158"/>
      <c r="EE361" s="158"/>
      <c r="EF361" s="158"/>
      <c r="EG361" s="158"/>
      <c r="EH361" s="158"/>
      <c r="EI361" s="158"/>
      <c r="EJ361" s="158"/>
      <c r="EK361" s="158"/>
      <c r="EL361" s="158"/>
      <c r="EM361" s="158"/>
      <c r="EN361" s="158"/>
      <c r="EO361" s="158"/>
      <c r="EP361" s="158"/>
      <c r="EQ361" s="158"/>
      <c r="ER361" s="158"/>
      <c r="ES361" s="158"/>
      <c r="ET361" s="158"/>
      <c r="EU361" s="158"/>
      <c r="EV361" s="158"/>
      <c r="EW361" s="158"/>
      <c r="EX361" s="158"/>
      <c r="EY361" s="158"/>
      <c r="EZ361" s="158"/>
      <c r="FA361" s="158"/>
      <c r="FB361" s="158"/>
      <c r="FC361" s="158"/>
      <c r="FD361" s="158"/>
      <c r="FE361" s="158"/>
      <c r="FF361" s="158"/>
      <c r="FG361" s="158"/>
      <c r="FH361" s="158"/>
      <c r="FI361" s="158"/>
      <c r="FJ361" s="158"/>
      <c r="FK361" s="158"/>
      <c r="FL361" s="158"/>
      <c r="FM361" s="158"/>
      <c r="FN361" s="158"/>
      <c r="FO361" s="158"/>
      <c r="FP361" s="158"/>
      <c r="FQ361" s="158"/>
      <c r="FR361" s="158"/>
      <c r="FS361" s="158"/>
      <c r="FT361" s="158"/>
      <c r="FU361" s="158"/>
      <c r="FV361" s="158"/>
      <c r="FW361" s="158"/>
      <c r="FX361" s="158"/>
      <c r="FY361" s="158"/>
      <c r="FZ361" s="158"/>
      <c r="GA361" s="158"/>
      <c r="GB361" s="158"/>
      <c r="GC361" s="158"/>
      <c r="GD361" s="158"/>
      <c r="GE361" s="158"/>
      <c r="GF361" s="158"/>
      <c r="GG361" s="158"/>
      <c r="GH361" s="158"/>
      <c r="GI361" s="158"/>
      <c r="GJ361" s="159"/>
      <c r="GK361" s="159"/>
      <c r="GL361" s="159"/>
      <c r="GM361" s="159"/>
      <c r="GN361" s="159"/>
      <c r="GO361" s="159"/>
      <c r="GP361" s="159"/>
      <c r="GQ361" s="159"/>
      <c r="GR361" s="159"/>
      <c r="GS361" s="159"/>
      <c r="GT361" s="159"/>
      <c r="GU361" s="159"/>
      <c r="GV361" s="159"/>
      <c r="GW361" s="159"/>
      <c r="GX361" s="159"/>
      <c r="GY361" s="159"/>
      <c r="GZ361" s="159"/>
      <c r="HA361" s="159"/>
      <c r="HB361" s="159"/>
      <c r="HC361" s="159"/>
      <c r="HD361" s="159"/>
      <c r="HE361" s="159"/>
      <c r="HF361" s="159"/>
      <c r="HG361" s="159"/>
      <c r="HH361" s="159"/>
      <c r="HI361" s="159"/>
      <c r="HJ361" s="159"/>
      <c r="HK361" s="159"/>
      <c r="HL361" s="159"/>
    </row>
    <row r="362" spans="1:8" ht="13.5" customHeight="1">
      <c r="A362" s="138">
        <v>2240601</v>
      </c>
      <c r="B362" s="179" t="s">
        <v>324</v>
      </c>
      <c r="C362" s="174">
        <v>223.6</v>
      </c>
      <c r="D362" s="174">
        <v>71.84</v>
      </c>
      <c r="E362" s="174">
        <v>85.8</v>
      </c>
      <c r="F362" s="174">
        <f t="shared" si="13"/>
        <v>119.43</v>
      </c>
      <c r="G362" s="223">
        <v>66.98</v>
      </c>
      <c r="H362" s="174">
        <f t="shared" si="12"/>
        <v>128.1</v>
      </c>
    </row>
    <row r="363" spans="1:191" s="159" customFormat="1" ht="15" customHeight="1">
      <c r="A363" s="171">
        <v>227</v>
      </c>
      <c r="B363" s="178" t="s">
        <v>325</v>
      </c>
      <c r="C363" s="169">
        <f>11599.9-42-200</f>
        <v>11357.9</v>
      </c>
      <c r="D363" s="169">
        <v>11357.9</v>
      </c>
      <c r="E363" s="169"/>
      <c r="F363" s="169">
        <f t="shared" si="13"/>
        <v>0</v>
      </c>
      <c r="G363" s="222">
        <v>0</v>
      </c>
      <c r="H363" s="169">
        <f t="shared" si="12"/>
      </c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/>
      <c r="AP363" s="158"/>
      <c r="AQ363" s="158"/>
      <c r="AR363" s="158"/>
      <c r="AS363" s="158"/>
      <c r="AT363" s="158"/>
      <c r="AU363" s="158"/>
      <c r="AV363" s="158"/>
      <c r="AW363" s="158"/>
      <c r="AX363" s="158"/>
      <c r="AY363" s="158"/>
      <c r="AZ363" s="158"/>
      <c r="BA363" s="158"/>
      <c r="BB363" s="158"/>
      <c r="BC363" s="158"/>
      <c r="BD363" s="158"/>
      <c r="BE363" s="158"/>
      <c r="BF363" s="158"/>
      <c r="BG363" s="158"/>
      <c r="BH363" s="158"/>
      <c r="BI363" s="158"/>
      <c r="BJ363" s="158"/>
      <c r="BK363" s="158"/>
      <c r="BL363" s="158"/>
      <c r="BM363" s="158"/>
      <c r="BN363" s="158"/>
      <c r="BO363" s="158"/>
      <c r="BP363" s="158"/>
      <c r="BQ363" s="158"/>
      <c r="BR363" s="158"/>
      <c r="BS363" s="158"/>
      <c r="BT363" s="158"/>
      <c r="BU363" s="158"/>
      <c r="BV363" s="158"/>
      <c r="BW363" s="158"/>
      <c r="BX363" s="158"/>
      <c r="BY363" s="158"/>
      <c r="BZ363" s="158"/>
      <c r="CA363" s="158"/>
      <c r="CB363" s="158"/>
      <c r="CC363" s="158"/>
      <c r="CD363" s="158"/>
      <c r="CE363" s="158"/>
      <c r="CF363" s="158"/>
      <c r="CG363" s="158"/>
      <c r="CH363" s="158"/>
      <c r="CI363" s="158"/>
      <c r="CJ363" s="158"/>
      <c r="CK363" s="158"/>
      <c r="CL363" s="158"/>
      <c r="CM363" s="158"/>
      <c r="CN363" s="158"/>
      <c r="CO363" s="158"/>
      <c r="CP363" s="158"/>
      <c r="CQ363" s="158"/>
      <c r="CR363" s="158"/>
      <c r="CS363" s="158"/>
      <c r="CT363" s="158"/>
      <c r="CU363" s="158"/>
      <c r="CV363" s="158"/>
      <c r="CW363" s="158"/>
      <c r="CX363" s="158"/>
      <c r="CY363" s="158"/>
      <c r="CZ363" s="158"/>
      <c r="DA363" s="158"/>
      <c r="DB363" s="158"/>
      <c r="DC363" s="158"/>
      <c r="DD363" s="158"/>
      <c r="DE363" s="158"/>
      <c r="DF363" s="158"/>
      <c r="DG363" s="158"/>
      <c r="DH363" s="158"/>
      <c r="DI363" s="158"/>
      <c r="DJ363" s="158"/>
      <c r="DK363" s="158"/>
      <c r="DL363" s="158"/>
      <c r="DM363" s="158"/>
      <c r="DN363" s="158"/>
      <c r="DO363" s="158"/>
      <c r="DP363" s="158"/>
      <c r="DQ363" s="158"/>
      <c r="DR363" s="158"/>
      <c r="DS363" s="158"/>
      <c r="DT363" s="158"/>
      <c r="DU363" s="158"/>
      <c r="DV363" s="158"/>
      <c r="DW363" s="158"/>
      <c r="DX363" s="158"/>
      <c r="DY363" s="158"/>
      <c r="DZ363" s="158"/>
      <c r="EA363" s="158"/>
      <c r="EB363" s="158"/>
      <c r="EC363" s="158"/>
      <c r="ED363" s="158"/>
      <c r="EE363" s="158"/>
      <c r="EF363" s="158"/>
      <c r="EG363" s="158"/>
      <c r="EH363" s="158"/>
      <c r="EI363" s="158"/>
      <c r="EJ363" s="158"/>
      <c r="EK363" s="158"/>
      <c r="EL363" s="158"/>
      <c r="EM363" s="158"/>
      <c r="EN363" s="158"/>
      <c r="EO363" s="158"/>
      <c r="EP363" s="158"/>
      <c r="EQ363" s="158"/>
      <c r="ER363" s="158"/>
      <c r="ES363" s="158"/>
      <c r="ET363" s="158"/>
      <c r="EU363" s="158"/>
      <c r="EV363" s="158"/>
      <c r="EW363" s="158"/>
      <c r="EX363" s="158"/>
      <c r="EY363" s="158"/>
      <c r="EZ363" s="158"/>
      <c r="FA363" s="158"/>
      <c r="FB363" s="158"/>
      <c r="FC363" s="158"/>
      <c r="FD363" s="158"/>
      <c r="FE363" s="158"/>
      <c r="FF363" s="158"/>
      <c r="FG363" s="158"/>
      <c r="FH363" s="158"/>
      <c r="FI363" s="158"/>
      <c r="FJ363" s="158"/>
      <c r="FK363" s="158"/>
      <c r="FL363" s="158"/>
      <c r="FM363" s="158"/>
      <c r="FN363" s="158"/>
      <c r="FO363" s="158"/>
      <c r="FP363" s="158"/>
      <c r="FQ363" s="158"/>
      <c r="FR363" s="158"/>
      <c r="FS363" s="158"/>
      <c r="FT363" s="158"/>
      <c r="FU363" s="158"/>
      <c r="FV363" s="158"/>
      <c r="FW363" s="158"/>
      <c r="FX363" s="158"/>
      <c r="FY363" s="158"/>
      <c r="FZ363" s="158"/>
      <c r="GA363" s="158"/>
      <c r="GB363" s="158"/>
      <c r="GC363" s="158"/>
      <c r="GD363" s="158"/>
      <c r="GE363" s="158"/>
      <c r="GF363" s="158"/>
      <c r="GG363" s="158"/>
      <c r="GH363" s="158"/>
      <c r="GI363" s="158"/>
    </row>
    <row r="364" spans="1:8" ht="13.5" customHeight="1">
      <c r="A364" s="138">
        <v>22700</v>
      </c>
      <c r="B364" s="179" t="s">
        <v>346</v>
      </c>
      <c r="C364" s="174">
        <f>11599.9-42-200</f>
        <v>11357.9</v>
      </c>
      <c r="D364" s="174">
        <v>11357.9</v>
      </c>
      <c r="E364" s="174"/>
      <c r="F364" s="174">
        <f t="shared" si="13"/>
        <v>0</v>
      </c>
      <c r="G364" s="222">
        <v>0</v>
      </c>
      <c r="H364" s="169">
        <f t="shared" si="12"/>
      </c>
    </row>
    <row r="365" spans="1:8" ht="13.5" customHeight="1">
      <c r="A365" s="171">
        <v>232</v>
      </c>
      <c r="B365" s="178" t="s">
        <v>329</v>
      </c>
      <c r="C365" s="169">
        <v>6000</v>
      </c>
      <c r="D365" s="169">
        <v>6000</v>
      </c>
      <c r="E365" s="169">
        <v>7313</v>
      </c>
      <c r="F365" s="169">
        <f t="shared" si="13"/>
        <v>121.88</v>
      </c>
      <c r="G365" s="222">
        <v>4049</v>
      </c>
      <c r="H365" s="169">
        <f t="shared" si="12"/>
        <v>180.61</v>
      </c>
    </row>
    <row r="366" spans="1:8" ht="13.5" customHeight="1">
      <c r="A366" s="138">
        <v>23203</v>
      </c>
      <c r="B366" s="179" t="s">
        <v>330</v>
      </c>
      <c r="C366" s="174">
        <v>6000</v>
      </c>
      <c r="D366" s="174">
        <v>6000</v>
      </c>
      <c r="E366" s="174">
        <v>7313</v>
      </c>
      <c r="F366" s="174">
        <f t="shared" si="13"/>
        <v>121.88</v>
      </c>
      <c r="G366" s="223">
        <v>4049</v>
      </c>
      <c r="H366" s="174">
        <f t="shared" si="12"/>
        <v>180.61</v>
      </c>
    </row>
    <row r="367" spans="1:8" ht="13.5" customHeight="1">
      <c r="A367" s="138">
        <v>2320301</v>
      </c>
      <c r="B367" s="179" t="s">
        <v>331</v>
      </c>
      <c r="C367" s="174">
        <v>6000</v>
      </c>
      <c r="D367" s="174">
        <v>6000</v>
      </c>
      <c r="E367" s="174">
        <v>7313</v>
      </c>
      <c r="F367" s="174">
        <f t="shared" si="13"/>
        <v>121.88</v>
      </c>
      <c r="G367" s="223">
        <v>4049</v>
      </c>
      <c r="H367" s="174">
        <f t="shared" si="12"/>
        <v>180.61</v>
      </c>
    </row>
    <row r="368" spans="1:8" ht="13.5" customHeight="1">
      <c r="A368" s="171">
        <v>233</v>
      </c>
      <c r="B368" s="178" t="s">
        <v>332</v>
      </c>
      <c r="C368" s="169">
        <v>100</v>
      </c>
      <c r="D368" s="169">
        <v>100</v>
      </c>
      <c r="E368" s="169">
        <v>129.01</v>
      </c>
      <c r="F368" s="169">
        <f t="shared" si="13"/>
        <v>129.01</v>
      </c>
      <c r="G368" s="222">
        <v>116.9</v>
      </c>
      <c r="H368" s="169">
        <f t="shared" si="12"/>
        <v>110.36</v>
      </c>
    </row>
    <row r="369" spans="1:8" ht="13.5" customHeight="1">
      <c r="A369" s="138">
        <v>23303</v>
      </c>
      <c r="B369" s="179" t="s">
        <v>333</v>
      </c>
      <c r="C369" s="174">
        <v>100</v>
      </c>
      <c r="D369" s="174">
        <v>100</v>
      </c>
      <c r="E369" s="174">
        <v>129.01</v>
      </c>
      <c r="F369" s="174">
        <f t="shared" si="13"/>
        <v>129.01</v>
      </c>
      <c r="G369" s="223">
        <v>116.9</v>
      </c>
      <c r="H369" s="174">
        <f t="shared" si="12"/>
        <v>110.36</v>
      </c>
    </row>
    <row r="370" spans="1:8" ht="13.5" customHeight="1">
      <c r="A370" s="138"/>
      <c r="B370" s="125" t="s">
        <v>334</v>
      </c>
      <c r="C370" s="174"/>
      <c r="D370" s="169">
        <v>150000</v>
      </c>
      <c r="E370" s="169">
        <v>150000</v>
      </c>
      <c r="F370" s="169">
        <f t="shared" si="13"/>
        <v>100</v>
      </c>
      <c r="G370" s="222">
        <v>40000</v>
      </c>
      <c r="H370" s="174">
        <f t="shared" si="12"/>
        <v>375</v>
      </c>
    </row>
    <row r="371" spans="1:8" ht="15" customHeight="1">
      <c r="A371" s="171">
        <v>205</v>
      </c>
      <c r="B371" s="172" t="s">
        <v>100</v>
      </c>
      <c r="C371" s="174"/>
      <c r="D371" s="169">
        <v>150000</v>
      </c>
      <c r="E371" s="169">
        <v>150000</v>
      </c>
      <c r="F371" s="169">
        <f t="shared" si="13"/>
        <v>100</v>
      </c>
      <c r="G371" s="223"/>
      <c r="H371" s="174">
        <f t="shared" si="12"/>
      </c>
    </row>
    <row r="372" spans="1:8" ht="15" customHeight="1">
      <c r="A372" s="138">
        <v>20502</v>
      </c>
      <c r="B372" s="173" t="s">
        <v>102</v>
      </c>
      <c r="C372" s="174"/>
      <c r="D372" s="174">
        <v>150000</v>
      </c>
      <c r="E372" s="174">
        <v>150000</v>
      </c>
      <c r="F372" s="174">
        <f t="shared" si="13"/>
        <v>100</v>
      </c>
      <c r="G372" s="223"/>
      <c r="H372" s="174">
        <f t="shared" si="12"/>
      </c>
    </row>
    <row r="373" spans="1:8" ht="15" customHeight="1">
      <c r="A373" s="138">
        <v>2050205</v>
      </c>
      <c r="B373" s="173" t="s">
        <v>335</v>
      </c>
      <c r="C373" s="174"/>
      <c r="D373" s="174">
        <v>150000</v>
      </c>
      <c r="E373" s="174">
        <v>150000</v>
      </c>
      <c r="F373" s="174">
        <f t="shared" si="13"/>
        <v>100</v>
      </c>
      <c r="G373" s="223"/>
      <c r="H373" s="174">
        <f t="shared" si="12"/>
      </c>
    </row>
    <row r="374" spans="1:8" ht="15" customHeight="1">
      <c r="A374" s="138">
        <v>20599</v>
      </c>
      <c r="B374" s="173" t="s">
        <v>336</v>
      </c>
      <c r="C374" s="174"/>
      <c r="D374" s="174"/>
      <c r="E374" s="174"/>
      <c r="F374" s="174">
        <f t="shared" si="13"/>
      </c>
      <c r="G374" s="222">
        <v>5000</v>
      </c>
      <c r="H374" s="174">
        <f t="shared" si="12"/>
        <v>0</v>
      </c>
    </row>
    <row r="375" spans="1:8" ht="15" customHeight="1">
      <c r="A375" s="138">
        <v>2059999</v>
      </c>
      <c r="B375" s="173" t="s">
        <v>337</v>
      </c>
      <c r="C375" s="174"/>
      <c r="D375" s="174"/>
      <c r="E375" s="174"/>
      <c r="F375" s="174">
        <f t="shared" si="13"/>
      </c>
      <c r="G375" s="223">
        <v>5000</v>
      </c>
      <c r="H375" s="174">
        <f t="shared" si="12"/>
        <v>0</v>
      </c>
    </row>
    <row r="376" spans="1:8" ht="15" customHeight="1">
      <c r="A376" s="171">
        <v>212</v>
      </c>
      <c r="B376" s="178" t="s">
        <v>259</v>
      </c>
      <c r="C376" s="174"/>
      <c r="D376" s="174"/>
      <c r="E376" s="174"/>
      <c r="F376" s="174">
        <f t="shared" si="13"/>
      </c>
      <c r="G376" s="222">
        <v>35000</v>
      </c>
      <c r="H376" s="174">
        <f t="shared" si="12"/>
        <v>0</v>
      </c>
    </row>
    <row r="377" spans="1:8" ht="15" customHeight="1">
      <c r="A377" s="138">
        <v>21203</v>
      </c>
      <c r="B377" s="173" t="s">
        <v>267</v>
      </c>
      <c r="C377" s="174"/>
      <c r="D377" s="174"/>
      <c r="E377" s="174"/>
      <c r="F377" s="174">
        <f t="shared" si="13"/>
      </c>
      <c r="G377" s="223">
        <v>15000</v>
      </c>
      <c r="H377" s="174">
        <f t="shared" si="12"/>
        <v>0</v>
      </c>
    </row>
    <row r="378" spans="1:8" ht="15" customHeight="1">
      <c r="A378" s="138">
        <v>2120399</v>
      </c>
      <c r="B378" s="173" t="s">
        <v>268</v>
      </c>
      <c r="C378" s="174"/>
      <c r="D378" s="174"/>
      <c r="E378" s="174"/>
      <c r="F378" s="174">
        <f t="shared" si="13"/>
      </c>
      <c r="G378" s="223">
        <v>15000</v>
      </c>
      <c r="H378" s="174">
        <f t="shared" si="12"/>
        <v>0</v>
      </c>
    </row>
    <row r="379" spans="1:8" ht="15" customHeight="1">
      <c r="A379" s="138">
        <v>21299</v>
      </c>
      <c r="B379" s="173" t="s">
        <v>273</v>
      </c>
      <c r="C379" s="174"/>
      <c r="D379" s="174"/>
      <c r="E379" s="174"/>
      <c r="F379" s="174">
        <f t="shared" si="13"/>
      </c>
      <c r="G379" s="223">
        <v>20000</v>
      </c>
      <c r="H379" s="174">
        <f t="shared" si="12"/>
        <v>0</v>
      </c>
    </row>
    <row r="380" spans="1:8" ht="15" customHeight="1">
      <c r="A380" s="138">
        <v>2129999</v>
      </c>
      <c r="B380" s="173" t="s">
        <v>274</v>
      </c>
      <c r="C380" s="174"/>
      <c r="D380" s="174"/>
      <c r="E380" s="174"/>
      <c r="F380" s="174">
        <f t="shared" si="13"/>
      </c>
      <c r="G380" s="223">
        <v>20000</v>
      </c>
      <c r="H380" s="174">
        <f t="shared" si="12"/>
        <v>0</v>
      </c>
    </row>
    <row r="381" spans="1:8" ht="15" customHeight="1">
      <c r="A381" s="180" t="s">
        <v>338</v>
      </c>
      <c r="B381" s="181"/>
      <c r="C381" s="169">
        <f>'21全区 '!C395</f>
        <v>161952.64</v>
      </c>
      <c r="D381" s="169">
        <v>161952.64</v>
      </c>
      <c r="E381" s="169">
        <v>220006.99</v>
      </c>
      <c r="F381" s="169">
        <f t="shared" si="13"/>
        <v>135.85</v>
      </c>
      <c r="G381" s="222">
        <v>221244.41</v>
      </c>
      <c r="H381" s="169">
        <f t="shared" si="12"/>
        <v>99.44</v>
      </c>
    </row>
    <row r="382" spans="1:8" ht="43.5" customHeight="1">
      <c r="A382" s="139" t="s">
        <v>347</v>
      </c>
      <c r="B382" s="182"/>
      <c r="C382" s="182"/>
      <c r="D382" s="182"/>
      <c r="E382" s="182"/>
      <c r="F382" s="182"/>
      <c r="G382" s="182"/>
      <c r="H382" s="182"/>
    </row>
  </sheetData>
  <sheetProtection/>
  <mergeCells count="8">
    <mergeCell ref="A1:H1"/>
    <mergeCell ref="A2:B2"/>
    <mergeCell ref="G2:H2"/>
    <mergeCell ref="C3:H3"/>
    <mergeCell ref="A381:B381"/>
    <mergeCell ref="A382:H382"/>
    <mergeCell ref="A3:A4"/>
    <mergeCell ref="B3:B4"/>
  </mergeCells>
  <printOptions horizontalCentered="1"/>
  <pageMargins left="0.5902777777777778" right="0.5902777777777778" top="0.5902777777777778" bottom="0.6298611111111111" header="0.5118055555555555" footer="0.5118055555555555"/>
  <pageSetup fitToHeight="0" fitToWidth="1" horizontalDpi="600" verticalDpi="600" orientation="portrait" paperSize="9" scale="72"/>
  <headerFooter>
    <oddFooter xml:space="preserve">&amp;L&amp;14 &amp;11  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F10" sqref="F10"/>
    </sheetView>
  </sheetViews>
  <sheetFormatPr defaultColWidth="9.00390625" defaultRowHeight="13.5"/>
  <cols>
    <col min="1" max="1" width="43.875" style="44" customWidth="1"/>
    <col min="2" max="2" width="38.375" style="44" customWidth="1"/>
    <col min="3" max="16384" width="9.00390625" style="44" customWidth="1"/>
  </cols>
  <sheetData>
    <row r="1" spans="1:2" s="44" customFormat="1" ht="24.75" customHeight="1">
      <c r="A1" s="45" t="s">
        <v>865</v>
      </c>
      <c r="B1" s="45"/>
    </row>
    <row r="2" spans="1:2" s="44" customFormat="1" ht="24.75" customHeight="1">
      <c r="A2" s="46"/>
      <c r="B2" s="47" t="s">
        <v>1</v>
      </c>
    </row>
    <row r="3" spans="1:2" s="44" customFormat="1" ht="30" customHeight="1">
      <c r="A3" s="48" t="s">
        <v>29</v>
      </c>
      <c r="B3" s="49" t="s">
        <v>855</v>
      </c>
    </row>
    <row r="4" spans="1:2" s="44" customFormat="1" ht="30" customHeight="1">
      <c r="A4" s="50" t="s">
        <v>562</v>
      </c>
      <c r="B4" s="51">
        <v>0</v>
      </c>
    </row>
    <row r="5" spans="1:2" s="44" customFormat="1" ht="30" customHeight="1">
      <c r="A5" s="49" t="s">
        <v>488</v>
      </c>
      <c r="B5" s="52">
        <f>SUM(B4:B4)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4"/>
  <sheetViews>
    <sheetView showZeros="0" tabSelected="1" workbookViewId="0" topLeftCell="A1">
      <selection activeCell="G9" sqref="G9"/>
    </sheetView>
  </sheetViews>
  <sheetFormatPr defaultColWidth="8.75390625" defaultRowHeight="13.5"/>
  <cols>
    <col min="1" max="1" width="45.125" style="12" customWidth="1"/>
    <col min="2" max="3" width="12.75390625" style="13" customWidth="1"/>
    <col min="4" max="4" width="12.75390625" style="14" customWidth="1"/>
    <col min="5" max="5" width="14.875" style="15" customWidth="1"/>
    <col min="6" max="6" width="13.50390625" style="16" hidden="1" customWidth="1"/>
    <col min="7" max="8" width="15.00390625" style="17" customWidth="1"/>
    <col min="9" max="254" width="8.75390625" style="16" customWidth="1"/>
  </cols>
  <sheetData>
    <row r="1" spans="1:6" s="9" customFormat="1" ht="48.75" customHeight="1">
      <c r="A1" s="2" t="s">
        <v>866</v>
      </c>
      <c r="B1" s="2"/>
      <c r="C1" s="2"/>
      <c r="D1" s="2"/>
      <c r="E1" s="18"/>
      <c r="F1" s="18"/>
    </row>
    <row r="2" spans="1:4" ht="28.5" customHeight="1">
      <c r="A2" s="19"/>
      <c r="B2" s="20"/>
      <c r="C2" s="21" t="s">
        <v>341</v>
      </c>
      <c r="D2" s="22"/>
    </row>
    <row r="3" spans="1:8" s="10" customFormat="1" ht="28.5" customHeight="1">
      <c r="A3" s="23" t="s">
        <v>500</v>
      </c>
      <c r="B3" s="24" t="s">
        <v>587</v>
      </c>
      <c r="C3" s="25" t="s">
        <v>482</v>
      </c>
      <c r="D3" s="26" t="s">
        <v>34</v>
      </c>
      <c r="E3" s="27"/>
      <c r="G3" s="28"/>
      <c r="H3" s="28"/>
    </row>
    <row r="4" spans="1:8" s="10" customFormat="1" ht="28.5" customHeight="1">
      <c r="A4" s="23" t="s">
        <v>501</v>
      </c>
      <c r="B4" s="29">
        <f>SUM(B5:B5)</f>
        <v>32539.17</v>
      </c>
      <c r="C4" s="29">
        <f>SUM(C5:C5)</f>
        <v>60050.56</v>
      </c>
      <c r="D4" s="30">
        <f aca="true" t="shared" si="0" ref="D4:D9">IF(C4=0,"",B4/C4*100)</f>
        <v>54.19</v>
      </c>
      <c r="E4" s="27"/>
      <c r="G4" s="28"/>
      <c r="H4" s="28"/>
    </row>
    <row r="5" spans="1:254" s="11" customFormat="1" ht="28.5" customHeight="1">
      <c r="A5" s="31" t="s">
        <v>564</v>
      </c>
      <c r="B5" s="32">
        <f>SUM(B6:B9)</f>
        <v>32539.17</v>
      </c>
      <c r="C5" s="32">
        <f>SUM(C6:C9)</f>
        <v>60050.56</v>
      </c>
      <c r="D5" s="30">
        <f t="shared" si="0"/>
        <v>54.19</v>
      </c>
      <c r="E5" s="33"/>
      <c r="F5" s="34"/>
      <c r="G5" s="35"/>
      <c r="H5" s="35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pans="1:8" s="10" customFormat="1" ht="28.5" customHeight="1">
      <c r="A6" s="36" t="s">
        <v>565</v>
      </c>
      <c r="B6" s="37">
        <v>32334.17</v>
      </c>
      <c r="C6" s="37">
        <f>'[10]21社保  '!C6</f>
        <v>34277.99</v>
      </c>
      <c r="D6" s="38">
        <f t="shared" si="0"/>
        <v>94.33</v>
      </c>
      <c r="E6" s="27"/>
      <c r="G6" s="28"/>
      <c r="H6" s="28"/>
    </row>
    <row r="7" spans="1:8" s="10" customFormat="1" ht="28.5" customHeight="1">
      <c r="A7" s="36" t="s">
        <v>566</v>
      </c>
      <c r="B7" s="37"/>
      <c r="C7" s="37">
        <f>'[10]21社保  '!C7</f>
        <v>25322.26</v>
      </c>
      <c r="D7" s="38">
        <f t="shared" si="0"/>
        <v>0</v>
      </c>
      <c r="E7" s="27"/>
      <c r="G7" s="28"/>
      <c r="H7" s="28"/>
    </row>
    <row r="8" spans="1:8" s="10" customFormat="1" ht="28.5" customHeight="1">
      <c r="A8" s="36" t="s">
        <v>567</v>
      </c>
      <c r="B8" s="37">
        <v>190</v>
      </c>
      <c r="C8" s="37">
        <f>'[10]21社保  '!C8</f>
        <v>432.75</v>
      </c>
      <c r="D8" s="38">
        <f t="shared" si="0"/>
        <v>43.91</v>
      </c>
      <c r="E8" s="27"/>
      <c r="G8" s="28"/>
      <c r="H8" s="28"/>
    </row>
    <row r="9" spans="1:8" s="10" customFormat="1" ht="28.5" customHeight="1">
      <c r="A9" s="36" t="s">
        <v>568</v>
      </c>
      <c r="B9" s="37">
        <v>15</v>
      </c>
      <c r="C9" s="37">
        <f>'[10]21社保  '!C9</f>
        <v>17.56</v>
      </c>
      <c r="D9" s="38">
        <f t="shared" si="0"/>
        <v>85.42</v>
      </c>
      <c r="E9" s="27"/>
      <c r="G9" s="28"/>
      <c r="H9" s="28"/>
    </row>
    <row r="10" spans="1:8" s="10" customFormat="1" ht="11.25" customHeight="1">
      <c r="A10" s="39"/>
      <c r="B10" s="40"/>
      <c r="C10" s="40"/>
      <c r="D10" s="41"/>
      <c r="E10" s="27"/>
      <c r="G10" s="28"/>
      <c r="H10" s="28"/>
    </row>
    <row r="11" spans="1:8" s="10" customFormat="1" ht="28.5" customHeight="1">
      <c r="A11" s="23" t="s">
        <v>507</v>
      </c>
      <c r="B11" s="32">
        <f>SUM(B14:B14)</f>
        <v>45888.45</v>
      </c>
      <c r="C11" s="32">
        <f>SUM(C14:C14)</f>
        <v>42899.98</v>
      </c>
      <c r="D11" s="30">
        <f>IF(C11=0,"",B11/C11*100)</f>
        <v>106.97</v>
      </c>
      <c r="E11" s="27"/>
      <c r="G11" s="28"/>
      <c r="H11" s="28"/>
    </row>
    <row r="12" spans="1:8" s="11" customFormat="1" ht="28.5" customHeight="1">
      <c r="A12" s="42" t="s">
        <v>569</v>
      </c>
      <c r="B12" s="32">
        <f>B13</f>
        <v>45888.45</v>
      </c>
      <c r="C12" s="32">
        <f>C13</f>
        <v>42899.98</v>
      </c>
      <c r="D12" s="30">
        <f>IF(C12=0,"",B12/C12*100)</f>
        <v>106.97</v>
      </c>
      <c r="E12" s="33"/>
      <c r="G12" s="35"/>
      <c r="H12" s="35"/>
    </row>
    <row r="13" spans="1:8" s="10" customFormat="1" ht="28.5" customHeight="1">
      <c r="A13" s="36" t="s">
        <v>570</v>
      </c>
      <c r="B13" s="37">
        <v>45888.45</v>
      </c>
      <c r="C13" s="37">
        <f>'[10]21社保  '!C13</f>
        <v>42899.98</v>
      </c>
      <c r="D13" s="38">
        <f>IF(C13=0,"",B13/C13*100)</f>
        <v>106.97</v>
      </c>
      <c r="E13" s="27"/>
      <c r="G13" s="28"/>
      <c r="H13" s="28"/>
    </row>
    <row r="14" spans="1:8" s="10" customFormat="1" ht="28.5" customHeight="1">
      <c r="A14" s="43" t="s">
        <v>571</v>
      </c>
      <c r="B14" s="37">
        <v>45888.45</v>
      </c>
      <c r="C14" s="37">
        <f>'[10]21社保  '!C14</f>
        <v>42899.98</v>
      </c>
      <c r="D14" s="38">
        <f>IF(C14=0,"",B14/C14*100)</f>
        <v>106.97</v>
      </c>
      <c r="E14" s="27"/>
      <c r="G14" s="28"/>
      <c r="H14" s="28"/>
    </row>
  </sheetData>
  <sheetProtection/>
  <mergeCells count="3">
    <mergeCell ref="A1:D1"/>
    <mergeCell ref="C2:D2"/>
    <mergeCell ref="A10:D10"/>
  </mergeCells>
  <printOptions/>
  <pageMargins left="0.9842519685039371" right="0.64" top="1.062992125984252" bottom="1.062992125984252" header="0.5118110236220472" footer="0.5118110236220472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Zeros="0" zoomScaleSheetLayoutView="100" workbookViewId="0" topLeftCell="A10">
      <selection activeCell="D17" sqref="D17"/>
    </sheetView>
  </sheetViews>
  <sheetFormatPr defaultColWidth="9.00390625" defaultRowHeight="13.5"/>
  <cols>
    <col min="1" max="1" width="41.375" style="1" customWidth="1"/>
    <col min="2" max="2" width="33.875" style="1" customWidth="1"/>
    <col min="3" max="16384" width="9.00390625" style="1" customWidth="1"/>
  </cols>
  <sheetData>
    <row r="1" spans="1:2" ht="36" customHeight="1">
      <c r="A1" s="2" t="s">
        <v>867</v>
      </c>
      <c r="B1" s="2"/>
    </row>
    <row r="2" spans="1:2" ht="30" customHeight="1">
      <c r="A2" s="3"/>
      <c r="B2" s="4" t="s">
        <v>573</v>
      </c>
    </row>
    <row r="3" spans="1:2" ht="30" customHeight="1">
      <c r="A3" s="5" t="s">
        <v>533</v>
      </c>
      <c r="B3" s="5" t="s">
        <v>868</v>
      </c>
    </row>
    <row r="4" spans="1:2" ht="30" customHeight="1">
      <c r="A4" s="5" t="s">
        <v>574</v>
      </c>
      <c r="B4" s="5"/>
    </row>
    <row r="5" spans="1:2" ht="30" customHeight="1">
      <c r="A5" s="6" t="s">
        <v>869</v>
      </c>
      <c r="B5" s="7"/>
    </row>
    <row r="6" spans="1:2" ht="30" customHeight="1">
      <c r="A6" s="6" t="s">
        <v>870</v>
      </c>
      <c r="B6" s="7"/>
    </row>
    <row r="7" spans="1:2" ht="30" customHeight="1">
      <c r="A7" s="6" t="s">
        <v>871</v>
      </c>
      <c r="B7" s="7"/>
    </row>
    <row r="8" spans="1:2" ht="30" customHeight="1">
      <c r="A8" s="6" t="s">
        <v>872</v>
      </c>
      <c r="B8" s="7">
        <v>410000</v>
      </c>
    </row>
    <row r="9" spans="1:2" ht="30" customHeight="1">
      <c r="A9" s="6" t="s">
        <v>873</v>
      </c>
      <c r="B9" s="7">
        <v>410000</v>
      </c>
    </row>
    <row r="10" spans="1:2" ht="30" customHeight="1">
      <c r="A10" s="5" t="s">
        <v>580</v>
      </c>
      <c r="B10" s="5"/>
    </row>
    <row r="11" spans="1:2" ht="30" customHeight="1">
      <c r="A11" s="6" t="s">
        <v>874</v>
      </c>
      <c r="B11" s="7">
        <f>B12+B13</f>
        <v>97000</v>
      </c>
    </row>
    <row r="12" spans="1:2" ht="30" customHeight="1">
      <c r="A12" s="6" t="s">
        <v>875</v>
      </c>
      <c r="B12" s="7"/>
    </row>
    <row r="13" spans="1:2" ht="30" customHeight="1">
      <c r="A13" s="6" t="s">
        <v>876</v>
      </c>
      <c r="B13" s="7">
        <v>97000</v>
      </c>
    </row>
    <row r="14" spans="1:2" ht="30" customHeight="1">
      <c r="A14" s="6" t="s">
        <v>877</v>
      </c>
      <c r="B14" s="7">
        <v>1011300</v>
      </c>
    </row>
    <row r="15" spans="1:2" ht="30" customHeight="1">
      <c r="A15" s="6" t="s">
        <v>878</v>
      </c>
      <c r="B15" s="7">
        <v>1007654</v>
      </c>
    </row>
    <row r="16" spans="1:2" ht="24" customHeight="1">
      <c r="A16" s="8" t="s">
        <v>879</v>
      </c>
      <c r="B16" s="8"/>
    </row>
  </sheetData>
  <sheetProtection/>
  <mergeCells count="4">
    <mergeCell ref="A1:B1"/>
    <mergeCell ref="A4:B4"/>
    <mergeCell ref="A10:B10"/>
    <mergeCell ref="A16:B16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103"/>
  <sheetViews>
    <sheetView showZeros="0" workbookViewId="0" topLeftCell="A76">
      <selection activeCell="J12" sqref="J12"/>
    </sheetView>
  </sheetViews>
  <sheetFormatPr defaultColWidth="9.00390625" defaultRowHeight="18.75" customHeight="1"/>
  <cols>
    <col min="1" max="1" width="9.25390625" style="107" customWidth="1"/>
    <col min="2" max="2" width="34.375" style="108" customWidth="1"/>
    <col min="3" max="4" width="14.50390625" style="109" customWidth="1"/>
    <col min="5" max="5" width="12.375" style="109" customWidth="1"/>
    <col min="6" max="6" width="14.50390625" style="109" customWidth="1"/>
    <col min="7" max="7" width="14.50390625" style="110" customWidth="1"/>
    <col min="8" max="210" width="9.00390625" style="106" customWidth="1"/>
    <col min="211" max="16384" width="9.00390625" style="54" customWidth="1"/>
  </cols>
  <sheetData>
    <row r="1" spans="1:7" ht="18.75" customHeight="1">
      <c r="A1" s="111" t="s">
        <v>348</v>
      </c>
      <c r="B1" s="111"/>
      <c r="C1" s="112"/>
      <c r="D1" s="112"/>
      <c r="E1" s="112"/>
      <c r="F1" s="112"/>
      <c r="G1" s="112"/>
    </row>
    <row r="2" spans="1:7" ht="18.75" customHeight="1">
      <c r="A2" s="111"/>
      <c r="B2" s="111"/>
      <c r="C2" s="112"/>
      <c r="D2" s="112"/>
      <c r="E2" s="112"/>
      <c r="F2" s="112"/>
      <c r="G2" s="112"/>
    </row>
    <row r="3" spans="1:7" ht="12.75" customHeight="1">
      <c r="A3" s="113"/>
      <c r="B3" s="113"/>
      <c r="C3" s="114"/>
      <c r="D3" s="114"/>
      <c r="E3" s="114"/>
      <c r="F3" s="114"/>
      <c r="G3" s="115" t="s">
        <v>1</v>
      </c>
    </row>
    <row r="4" spans="1:7" ht="12.75" customHeight="1">
      <c r="A4" s="116" t="s">
        <v>28</v>
      </c>
      <c r="B4" s="117" t="s">
        <v>29</v>
      </c>
      <c r="C4" s="118" t="s">
        <v>349</v>
      </c>
      <c r="D4" s="118"/>
      <c r="E4" s="118"/>
      <c r="F4" s="119"/>
      <c r="G4" s="119"/>
    </row>
    <row r="5" spans="1:7" ht="12.75" customHeight="1">
      <c r="A5" s="120"/>
      <c r="B5" s="117"/>
      <c r="C5" s="24" t="s">
        <v>31</v>
      </c>
      <c r="D5" s="24" t="s">
        <v>4</v>
      </c>
      <c r="E5" s="210" t="s">
        <v>350</v>
      </c>
      <c r="F5" s="25" t="s">
        <v>6</v>
      </c>
      <c r="G5" s="220" t="s">
        <v>343</v>
      </c>
    </row>
    <row r="6" spans="1:7" ht="12.75" customHeight="1">
      <c r="A6" s="120"/>
      <c r="B6" s="117" t="s">
        <v>35</v>
      </c>
      <c r="C6" s="123">
        <f>C7</f>
        <v>143378.72</v>
      </c>
      <c r="D6" s="123">
        <f>D7</f>
        <v>136056.92</v>
      </c>
      <c r="E6" s="169">
        <f>IF(C6=0,"",D6/C6*100)</f>
        <v>94.89</v>
      </c>
      <c r="F6" s="123">
        <f>F7</f>
        <v>138915.11</v>
      </c>
      <c r="G6" s="124">
        <f aca="true" t="shared" si="0" ref="G6:G69">IF(F6=0,"",D6/F6*100)</f>
        <v>97.94</v>
      </c>
    </row>
    <row r="7" spans="1:7" ht="12.75" customHeight="1">
      <c r="A7" s="120"/>
      <c r="B7" s="125" t="s">
        <v>36</v>
      </c>
      <c r="C7" s="123">
        <v>143378.72</v>
      </c>
      <c r="D7" s="123">
        <v>136056.92</v>
      </c>
      <c r="E7" s="123">
        <f aca="true" t="shared" si="1" ref="E7:E69">IF(C7=0,"",D7/C7*100)</f>
        <v>94.89</v>
      </c>
      <c r="F7" s="123">
        <v>138915.11</v>
      </c>
      <c r="G7" s="123">
        <f t="shared" si="0"/>
        <v>97.94</v>
      </c>
    </row>
    <row r="8" spans="1:7" ht="12.75" customHeight="1">
      <c r="A8" s="126">
        <v>201</v>
      </c>
      <c r="B8" s="127" t="s">
        <v>37</v>
      </c>
      <c r="C8" s="123">
        <v>28274.29</v>
      </c>
      <c r="D8" s="123">
        <v>24493.44</v>
      </c>
      <c r="E8" s="123">
        <f t="shared" si="1"/>
        <v>86.63</v>
      </c>
      <c r="F8" s="123">
        <v>24819.5</v>
      </c>
      <c r="G8" s="128">
        <f t="shared" si="0"/>
        <v>98.69</v>
      </c>
    </row>
    <row r="9" spans="1:7" s="106" customFormat="1" ht="12.75" customHeight="1">
      <c r="A9" s="129">
        <v>20101</v>
      </c>
      <c r="B9" s="130" t="s">
        <v>351</v>
      </c>
      <c r="C9" s="63">
        <v>303</v>
      </c>
      <c r="D9" s="63">
        <v>253.02</v>
      </c>
      <c r="E9" s="63">
        <f t="shared" si="1"/>
        <v>83.5</v>
      </c>
      <c r="F9" s="63">
        <v>192.08</v>
      </c>
      <c r="G9" s="63">
        <f t="shared" si="0"/>
        <v>131.73</v>
      </c>
    </row>
    <row r="10" spans="1:7" s="106" customFormat="1" ht="12.75" customHeight="1">
      <c r="A10" s="131">
        <v>2010102</v>
      </c>
      <c r="B10" s="132" t="s">
        <v>352</v>
      </c>
      <c r="C10" s="63">
        <v>303</v>
      </c>
      <c r="D10" s="63">
        <v>253.02</v>
      </c>
      <c r="E10" s="63">
        <f t="shared" si="1"/>
        <v>83.5</v>
      </c>
      <c r="F10" s="63">
        <v>192.08</v>
      </c>
      <c r="G10" s="63">
        <f t="shared" si="0"/>
        <v>131.73</v>
      </c>
    </row>
    <row r="11" spans="1:7" ht="12.75" customHeight="1">
      <c r="A11" s="131">
        <v>20103</v>
      </c>
      <c r="B11" s="132" t="s">
        <v>353</v>
      </c>
      <c r="C11" s="63">
        <v>20596.02</v>
      </c>
      <c r="D11" s="63">
        <v>17136.1</v>
      </c>
      <c r="E11" s="63">
        <f t="shared" si="1"/>
        <v>83.2</v>
      </c>
      <c r="F11" s="63">
        <v>18110.06</v>
      </c>
      <c r="G11" s="63">
        <f t="shared" si="0"/>
        <v>94.62</v>
      </c>
    </row>
    <row r="12" spans="1:7" ht="12.75" customHeight="1">
      <c r="A12" s="131">
        <v>2010301</v>
      </c>
      <c r="B12" s="132" t="s">
        <v>354</v>
      </c>
      <c r="C12" s="63">
        <v>10527.58</v>
      </c>
      <c r="D12" s="63">
        <v>9823.84</v>
      </c>
      <c r="E12" s="63">
        <f t="shared" si="1"/>
        <v>93.32</v>
      </c>
      <c r="F12" s="63">
        <v>10160.18</v>
      </c>
      <c r="G12" s="63">
        <f t="shared" si="0"/>
        <v>96.69</v>
      </c>
    </row>
    <row r="13" spans="1:7" ht="12.75" customHeight="1">
      <c r="A13" s="131">
        <v>2010302</v>
      </c>
      <c r="B13" s="132" t="s">
        <v>352</v>
      </c>
      <c r="C13" s="63">
        <v>4322.21</v>
      </c>
      <c r="D13" s="63">
        <v>3485.49</v>
      </c>
      <c r="E13" s="63">
        <f t="shared" si="1"/>
        <v>80.64</v>
      </c>
      <c r="F13" s="63">
        <v>2712.86</v>
      </c>
      <c r="G13" s="133">
        <f t="shared" si="0"/>
        <v>128.48</v>
      </c>
    </row>
    <row r="14" spans="1:7" ht="12.75" customHeight="1">
      <c r="A14" s="131">
        <v>2010399</v>
      </c>
      <c r="B14" s="132" t="s">
        <v>355</v>
      </c>
      <c r="C14" s="63">
        <v>5746.23</v>
      </c>
      <c r="D14" s="63">
        <v>3826.77</v>
      </c>
      <c r="E14" s="63">
        <f t="shared" si="1"/>
        <v>66.6</v>
      </c>
      <c r="F14" s="63">
        <v>5237.02</v>
      </c>
      <c r="G14" s="133">
        <f t="shared" si="0"/>
        <v>73.07</v>
      </c>
    </row>
    <row r="15" spans="1:7" ht="12.75" customHeight="1">
      <c r="A15" s="131">
        <v>20105</v>
      </c>
      <c r="B15" s="132" t="s">
        <v>356</v>
      </c>
      <c r="C15" s="63">
        <v>1030.68</v>
      </c>
      <c r="D15" s="63">
        <v>978.07</v>
      </c>
      <c r="E15" s="63">
        <f t="shared" si="1"/>
        <v>94.9</v>
      </c>
      <c r="F15" s="63">
        <v>385.97</v>
      </c>
      <c r="G15" s="133">
        <f t="shared" si="0"/>
        <v>253.41</v>
      </c>
    </row>
    <row r="16" spans="1:213" s="106" customFormat="1" ht="12.75" customHeight="1">
      <c r="A16" s="131">
        <v>2010507</v>
      </c>
      <c r="B16" s="132" t="s">
        <v>357</v>
      </c>
      <c r="C16" s="63">
        <v>827.98</v>
      </c>
      <c r="D16" s="63">
        <v>798.48</v>
      </c>
      <c r="E16" s="63">
        <f t="shared" si="1"/>
        <v>96.44</v>
      </c>
      <c r="F16" s="63">
        <v>257.91</v>
      </c>
      <c r="G16" s="133">
        <f t="shared" si="0"/>
        <v>309.6</v>
      </c>
      <c r="HC16" s="54"/>
      <c r="HD16" s="54"/>
      <c r="HE16" s="54"/>
    </row>
    <row r="17" spans="1:7" ht="12.75" customHeight="1">
      <c r="A17" s="131">
        <v>2010599</v>
      </c>
      <c r="B17" s="132" t="s">
        <v>358</v>
      </c>
      <c r="C17" s="63">
        <v>202.7</v>
      </c>
      <c r="D17" s="63">
        <v>179.58</v>
      </c>
      <c r="E17" s="63">
        <f t="shared" si="1"/>
        <v>88.59</v>
      </c>
      <c r="F17" s="63">
        <v>128.07</v>
      </c>
      <c r="G17" s="133">
        <f t="shared" si="0"/>
        <v>140.22</v>
      </c>
    </row>
    <row r="18" spans="1:7" ht="12.75" customHeight="1">
      <c r="A18" s="131">
        <v>20111</v>
      </c>
      <c r="B18" s="132" t="s">
        <v>66</v>
      </c>
      <c r="C18" s="63">
        <v>88</v>
      </c>
      <c r="D18" s="63">
        <v>82.57</v>
      </c>
      <c r="E18" s="63">
        <f t="shared" si="1"/>
        <v>93.83</v>
      </c>
      <c r="F18" s="63">
        <v>50.51</v>
      </c>
      <c r="G18" s="133">
        <f t="shared" si="0"/>
        <v>163.47</v>
      </c>
    </row>
    <row r="19" spans="1:7" ht="12.75" customHeight="1">
      <c r="A19" s="131">
        <v>2011199</v>
      </c>
      <c r="B19" s="132" t="s">
        <v>359</v>
      </c>
      <c r="C19" s="63">
        <v>88</v>
      </c>
      <c r="D19" s="63">
        <v>82.57</v>
      </c>
      <c r="E19" s="63">
        <f t="shared" si="1"/>
        <v>93.83</v>
      </c>
      <c r="F19" s="63">
        <v>50.51</v>
      </c>
      <c r="G19" s="133">
        <f t="shared" si="0"/>
        <v>163.47</v>
      </c>
    </row>
    <row r="20" spans="1:7" ht="12.75" customHeight="1">
      <c r="A20" s="131">
        <v>20113</v>
      </c>
      <c r="B20" s="132" t="s">
        <v>360</v>
      </c>
      <c r="C20" s="63">
        <v>1171.2</v>
      </c>
      <c r="D20" s="63">
        <v>1170.58</v>
      </c>
      <c r="E20" s="63">
        <f t="shared" si="1"/>
        <v>99.95</v>
      </c>
      <c r="F20" s="63">
        <v>1619.79</v>
      </c>
      <c r="G20" s="133">
        <f t="shared" si="0"/>
        <v>72.27</v>
      </c>
    </row>
    <row r="21" spans="1:213" s="106" customFormat="1" ht="12.75" customHeight="1">
      <c r="A21" s="131">
        <v>2011399</v>
      </c>
      <c r="B21" s="132" t="s">
        <v>361</v>
      </c>
      <c r="C21" s="63">
        <v>1171.2</v>
      </c>
      <c r="D21" s="63">
        <v>1170.58</v>
      </c>
      <c r="E21" s="63">
        <f t="shared" si="1"/>
        <v>99.95</v>
      </c>
      <c r="F21" s="63">
        <v>1619.79</v>
      </c>
      <c r="G21" s="133">
        <f t="shared" si="0"/>
        <v>72.27</v>
      </c>
      <c r="HC21" s="54"/>
      <c r="HD21" s="54"/>
      <c r="HE21" s="54"/>
    </row>
    <row r="22" spans="1:7" ht="12.75" customHeight="1">
      <c r="A22" s="131">
        <v>20129</v>
      </c>
      <c r="B22" s="132" t="s">
        <v>362</v>
      </c>
      <c r="C22" s="63">
        <v>1977.37</v>
      </c>
      <c r="D22" s="63">
        <v>1809.22</v>
      </c>
      <c r="E22" s="63">
        <f t="shared" si="1"/>
        <v>91.5</v>
      </c>
      <c r="F22" s="63">
        <v>1878.7</v>
      </c>
      <c r="G22" s="133">
        <f t="shared" si="0"/>
        <v>96.3</v>
      </c>
    </row>
    <row r="23" spans="1:7" ht="12.75" customHeight="1">
      <c r="A23" s="131">
        <v>2012999</v>
      </c>
      <c r="B23" s="132" t="s">
        <v>363</v>
      </c>
      <c r="C23" s="63">
        <v>1977.37</v>
      </c>
      <c r="D23" s="63">
        <v>1809.22</v>
      </c>
      <c r="E23" s="63">
        <f t="shared" si="1"/>
        <v>91.5</v>
      </c>
      <c r="F23" s="63">
        <v>1878.7</v>
      </c>
      <c r="G23" s="133">
        <f t="shared" si="0"/>
        <v>96.3</v>
      </c>
    </row>
    <row r="24" spans="1:7" ht="12.75" customHeight="1">
      <c r="A24" s="131">
        <v>20138</v>
      </c>
      <c r="B24" s="132" t="s">
        <v>364</v>
      </c>
      <c r="C24" s="63">
        <v>1113.59</v>
      </c>
      <c r="D24" s="63">
        <v>1117.7</v>
      </c>
      <c r="E24" s="63">
        <f t="shared" si="1"/>
        <v>100.37</v>
      </c>
      <c r="F24" s="63">
        <v>913.41</v>
      </c>
      <c r="G24" s="133">
        <f t="shared" si="0"/>
        <v>122.37</v>
      </c>
    </row>
    <row r="25" spans="1:7" ht="12.75" customHeight="1">
      <c r="A25" s="131">
        <v>2013899</v>
      </c>
      <c r="B25" s="132" t="s">
        <v>365</v>
      </c>
      <c r="C25" s="63">
        <v>1113.59</v>
      </c>
      <c r="D25" s="63">
        <v>1117.7</v>
      </c>
      <c r="E25" s="63">
        <f t="shared" si="1"/>
        <v>100.37</v>
      </c>
      <c r="F25" s="63">
        <v>913.41</v>
      </c>
      <c r="G25" s="133">
        <f t="shared" si="0"/>
        <v>122.37</v>
      </c>
    </row>
    <row r="26" spans="1:7" ht="12.75" customHeight="1">
      <c r="A26" s="131">
        <v>20199</v>
      </c>
      <c r="B26" s="132" t="s">
        <v>92</v>
      </c>
      <c r="C26" s="63">
        <v>1994.44</v>
      </c>
      <c r="D26" s="63">
        <v>1946.18</v>
      </c>
      <c r="E26" s="63">
        <f t="shared" si="1"/>
        <v>97.58</v>
      </c>
      <c r="F26" s="63">
        <v>1668.98</v>
      </c>
      <c r="G26" s="133">
        <f t="shared" si="0"/>
        <v>116.61</v>
      </c>
    </row>
    <row r="27" spans="1:7" s="219" customFormat="1" ht="12.75" customHeight="1">
      <c r="A27" s="131">
        <v>2019999</v>
      </c>
      <c r="B27" s="132" t="s">
        <v>366</v>
      </c>
      <c r="C27" s="63">
        <v>1994.44</v>
      </c>
      <c r="D27" s="63">
        <v>1946.18</v>
      </c>
      <c r="E27" s="63">
        <f t="shared" si="1"/>
        <v>97.58</v>
      </c>
      <c r="F27" s="63">
        <v>1668.98</v>
      </c>
      <c r="G27" s="133">
        <f t="shared" si="0"/>
        <v>116.61</v>
      </c>
    </row>
    <row r="28" spans="1:7" s="219" customFormat="1" ht="12.75" customHeight="1">
      <c r="A28" s="126">
        <v>203</v>
      </c>
      <c r="B28" s="134" t="s">
        <v>93</v>
      </c>
      <c r="C28" s="123">
        <v>407.95</v>
      </c>
      <c r="D28" s="123">
        <v>403.33</v>
      </c>
      <c r="E28" s="123">
        <f t="shared" si="1"/>
        <v>98.87</v>
      </c>
      <c r="F28" s="123">
        <v>304.16</v>
      </c>
      <c r="G28" s="128">
        <f t="shared" si="0"/>
        <v>132.6</v>
      </c>
    </row>
    <row r="29" spans="1:7" ht="12.75" customHeight="1">
      <c r="A29" s="126">
        <v>204</v>
      </c>
      <c r="B29" s="134" t="s">
        <v>94</v>
      </c>
      <c r="C29" s="123">
        <v>15340.75</v>
      </c>
      <c r="D29" s="123">
        <v>15753.36</v>
      </c>
      <c r="E29" s="123">
        <f t="shared" si="1"/>
        <v>102.69</v>
      </c>
      <c r="F29" s="123">
        <v>15091.91</v>
      </c>
      <c r="G29" s="128">
        <f t="shared" si="0"/>
        <v>104.38</v>
      </c>
    </row>
    <row r="30" spans="1:210" s="84" customFormat="1" ht="12.75" customHeight="1">
      <c r="A30" s="131">
        <v>20402</v>
      </c>
      <c r="B30" s="132" t="s">
        <v>367</v>
      </c>
      <c r="C30" s="63">
        <v>1500.25</v>
      </c>
      <c r="D30" s="63">
        <v>1543.73</v>
      </c>
      <c r="E30" s="63">
        <f t="shared" si="1"/>
        <v>102.9</v>
      </c>
      <c r="F30" s="63">
        <v>1524.7</v>
      </c>
      <c r="G30" s="133">
        <f t="shared" si="0"/>
        <v>101.25</v>
      </c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</row>
    <row r="31" spans="1:7" s="106" customFormat="1" ht="12.75" customHeight="1">
      <c r="A31" s="131">
        <v>20406</v>
      </c>
      <c r="B31" s="132" t="s">
        <v>368</v>
      </c>
      <c r="C31" s="63">
        <v>2813.39</v>
      </c>
      <c r="D31" s="63">
        <v>2833.07</v>
      </c>
      <c r="E31" s="63">
        <f t="shared" si="1"/>
        <v>100.7</v>
      </c>
      <c r="F31" s="63">
        <v>2991.81</v>
      </c>
      <c r="G31" s="133">
        <f t="shared" si="0"/>
        <v>94.69</v>
      </c>
    </row>
    <row r="32" spans="1:7" ht="12.75" customHeight="1">
      <c r="A32" s="126">
        <v>205</v>
      </c>
      <c r="B32" s="135" t="s">
        <v>100</v>
      </c>
      <c r="C32" s="123">
        <v>6648.7</v>
      </c>
      <c r="D32" s="123">
        <v>6613.83</v>
      </c>
      <c r="E32" s="123">
        <f t="shared" si="1"/>
        <v>99.48</v>
      </c>
      <c r="F32" s="123">
        <v>6226.35</v>
      </c>
      <c r="G32" s="128">
        <f t="shared" si="0"/>
        <v>106.22</v>
      </c>
    </row>
    <row r="33" spans="1:7" ht="12.75" customHeight="1">
      <c r="A33" s="131">
        <v>20502</v>
      </c>
      <c r="B33" s="132" t="s">
        <v>369</v>
      </c>
      <c r="C33" s="63">
        <v>6648.7</v>
      </c>
      <c r="D33" s="63">
        <v>6613.83</v>
      </c>
      <c r="E33" s="63">
        <f t="shared" si="1"/>
        <v>99.48</v>
      </c>
      <c r="F33" s="63">
        <v>6226.35</v>
      </c>
      <c r="G33" s="133">
        <f t="shared" si="0"/>
        <v>106.22</v>
      </c>
    </row>
    <row r="34" spans="1:210" s="84" customFormat="1" ht="12.75" customHeight="1">
      <c r="A34" s="131">
        <v>2050201</v>
      </c>
      <c r="B34" s="132" t="s">
        <v>370</v>
      </c>
      <c r="C34" s="63">
        <v>3495</v>
      </c>
      <c r="D34" s="63">
        <v>3482.18</v>
      </c>
      <c r="E34" s="63">
        <f t="shared" si="1"/>
        <v>99.63</v>
      </c>
      <c r="F34" s="63">
        <v>3938.56</v>
      </c>
      <c r="G34" s="133">
        <f t="shared" si="0"/>
        <v>88.41</v>
      </c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</row>
    <row r="35" spans="1:7" ht="12.75" customHeight="1">
      <c r="A35" s="131">
        <v>2050299</v>
      </c>
      <c r="B35" s="132" t="s">
        <v>371</v>
      </c>
      <c r="C35" s="63">
        <v>3153.7</v>
      </c>
      <c r="D35" s="63">
        <v>3131.66</v>
      </c>
      <c r="E35" s="63">
        <f t="shared" si="1"/>
        <v>99.3</v>
      </c>
      <c r="F35" s="63">
        <v>2287.79</v>
      </c>
      <c r="G35" s="133">
        <f t="shared" si="0"/>
        <v>136.89</v>
      </c>
    </row>
    <row r="36" spans="1:7" ht="12.75" customHeight="1">
      <c r="A36" s="126">
        <v>206</v>
      </c>
      <c r="B36" s="135" t="s">
        <v>120</v>
      </c>
      <c r="C36" s="123">
        <v>7516.5</v>
      </c>
      <c r="D36" s="123">
        <v>8309.25</v>
      </c>
      <c r="E36" s="123">
        <f t="shared" si="1"/>
        <v>110.55</v>
      </c>
      <c r="F36" s="123">
        <v>9096.26</v>
      </c>
      <c r="G36" s="128">
        <f t="shared" si="0"/>
        <v>91.35</v>
      </c>
    </row>
    <row r="37" spans="1:7" ht="12.75" customHeight="1">
      <c r="A37" s="136" t="s">
        <v>372</v>
      </c>
      <c r="B37" s="132" t="s">
        <v>373</v>
      </c>
      <c r="C37" s="63">
        <v>95.5</v>
      </c>
      <c r="D37" s="63">
        <v>69.64</v>
      </c>
      <c r="E37" s="63">
        <f t="shared" si="1"/>
        <v>72.92</v>
      </c>
      <c r="F37" s="63">
        <v>36.04</v>
      </c>
      <c r="G37" s="133">
        <f t="shared" si="0"/>
        <v>193.23</v>
      </c>
    </row>
    <row r="38" spans="1:7" s="106" customFormat="1" ht="12.75" customHeight="1">
      <c r="A38" s="136" t="s">
        <v>374</v>
      </c>
      <c r="B38" s="132" t="s">
        <v>375</v>
      </c>
      <c r="C38" s="63">
        <v>95.5</v>
      </c>
      <c r="D38" s="63">
        <v>69.64</v>
      </c>
      <c r="E38" s="63">
        <f t="shared" si="1"/>
        <v>72.92</v>
      </c>
      <c r="F38" s="63">
        <v>36.04</v>
      </c>
      <c r="G38" s="133">
        <f t="shared" si="0"/>
        <v>193.23</v>
      </c>
    </row>
    <row r="39" spans="1:210" s="84" customFormat="1" ht="12.75" customHeight="1">
      <c r="A39" s="131">
        <v>20699</v>
      </c>
      <c r="B39" s="132" t="s">
        <v>135</v>
      </c>
      <c r="C39" s="63">
        <v>7421</v>
      </c>
      <c r="D39" s="63">
        <v>8239.61</v>
      </c>
      <c r="E39" s="63">
        <f t="shared" si="1"/>
        <v>111.03</v>
      </c>
      <c r="F39" s="63">
        <v>9060.22</v>
      </c>
      <c r="G39" s="133">
        <f t="shared" si="0"/>
        <v>90.94</v>
      </c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</row>
    <row r="40" spans="1:7" ht="12.75" customHeight="1">
      <c r="A40" s="136" t="s">
        <v>376</v>
      </c>
      <c r="B40" s="132" t="s">
        <v>377</v>
      </c>
      <c r="C40" s="63">
        <v>7421</v>
      </c>
      <c r="D40" s="63">
        <v>8239.61</v>
      </c>
      <c r="E40" s="63">
        <f t="shared" si="1"/>
        <v>111.03</v>
      </c>
      <c r="F40" s="63">
        <v>9060.22</v>
      </c>
      <c r="G40" s="133">
        <f t="shared" si="0"/>
        <v>90.94</v>
      </c>
    </row>
    <row r="41" spans="1:7" s="106" customFormat="1" ht="12.75" customHeight="1">
      <c r="A41" s="126">
        <v>207</v>
      </c>
      <c r="B41" s="135" t="s">
        <v>136</v>
      </c>
      <c r="C41" s="123">
        <v>1353.42</v>
      </c>
      <c r="D41" s="123">
        <v>1268.95</v>
      </c>
      <c r="E41" s="123">
        <f t="shared" si="1"/>
        <v>93.76</v>
      </c>
      <c r="F41" s="123">
        <v>1576.22</v>
      </c>
      <c r="G41" s="128">
        <f t="shared" si="0"/>
        <v>80.51</v>
      </c>
    </row>
    <row r="42" spans="1:7" ht="12.75" customHeight="1">
      <c r="A42" s="131">
        <v>20701</v>
      </c>
      <c r="B42" s="132" t="s">
        <v>378</v>
      </c>
      <c r="C42" s="63">
        <v>1324.32</v>
      </c>
      <c r="D42" s="63">
        <v>1241.52</v>
      </c>
      <c r="E42" s="63">
        <f t="shared" si="1"/>
        <v>93.75</v>
      </c>
      <c r="F42" s="63">
        <v>1547.62</v>
      </c>
      <c r="G42" s="133">
        <f t="shared" si="0"/>
        <v>80.22</v>
      </c>
    </row>
    <row r="43" spans="1:7" ht="12.75" customHeight="1">
      <c r="A43" s="131">
        <v>2070109</v>
      </c>
      <c r="B43" s="132" t="s">
        <v>379</v>
      </c>
      <c r="C43" s="63">
        <v>1324.32</v>
      </c>
      <c r="D43" s="63">
        <v>1241.52</v>
      </c>
      <c r="E43" s="63">
        <f t="shared" si="1"/>
        <v>93.75</v>
      </c>
      <c r="F43" s="63">
        <v>1547.62</v>
      </c>
      <c r="G43" s="133">
        <f t="shared" si="0"/>
        <v>80.22</v>
      </c>
    </row>
    <row r="44" spans="1:210" s="84" customFormat="1" ht="12.75" customHeight="1">
      <c r="A44" s="131">
        <v>20799</v>
      </c>
      <c r="B44" s="132" t="s">
        <v>156</v>
      </c>
      <c r="C44" s="63">
        <v>29.1</v>
      </c>
      <c r="D44" s="63">
        <v>27.43</v>
      </c>
      <c r="E44" s="63">
        <f t="shared" si="1"/>
        <v>94.26</v>
      </c>
      <c r="F44" s="63">
        <v>28.6</v>
      </c>
      <c r="G44" s="133">
        <f t="shared" si="0"/>
        <v>95.91</v>
      </c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19"/>
      <c r="FF44" s="219"/>
      <c r="FG44" s="219"/>
      <c r="FH44" s="219"/>
      <c r="FI44" s="219"/>
      <c r="FJ44" s="219"/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19"/>
      <c r="FV44" s="219"/>
      <c r="FW44" s="219"/>
      <c r="FX44" s="219"/>
      <c r="FY44" s="219"/>
      <c r="FZ44" s="219"/>
      <c r="GA44" s="219"/>
      <c r="GB44" s="219"/>
      <c r="GC44" s="219"/>
      <c r="GD44" s="219"/>
      <c r="GE44" s="219"/>
      <c r="GF44" s="219"/>
      <c r="GG44" s="219"/>
      <c r="GH44" s="219"/>
      <c r="GI44" s="219"/>
      <c r="GJ44" s="219"/>
      <c r="GK44" s="219"/>
      <c r="GL44" s="219"/>
      <c r="GM44" s="219"/>
      <c r="GN44" s="219"/>
      <c r="GO44" s="219"/>
      <c r="GP44" s="219"/>
      <c r="GQ44" s="219"/>
      <c r="GR44" s="219"/>
      <c r="GS44" s="219"/>
      <c r="GT44" s="219"/>
      <c r="GU44" s="219"/>
      <c r="GV44" s="219"/>
      <c r="GW44" s="219"/>
      <c r="GX44" s="219"/>
      <c r="GY44" s="219"/>
      <c r="GZ44" s="219"/>
      <c r="HA44" s="219"/>
      <c r="HB44" s="219"/>
    </row>
    <row r="45" spans="1:7" ht="12.75" customHeight="1">
      <c r="A45" s="131">
        <v>2079999</v>
      </c>
      <c r="B45" s="132" t="s">
        <v>380</v>
      </c>
      <c r="C45" s="63">
        <v>29.1</v>
      </c>
      <c r="D45" s="63">
        <v>27.43</v>
      </c>
      <c r="E45" s="63">
        <f t="shared" si="1"/>
        <v>94.26</v>
      </c>
      <c r="F45" s="63">
        <v>28.6</v>
      </c>
      <c r="G45" s="133">
        <f t="shared" si="0"/>
        <v>95.91</v>
      </c>
    </row>
    <row r="46" spans="1:7" ht="12.75" customHeight="1">
      <c r="A46" s="126">
        <v>208</v>
      </c>
      <c r="B46" s="135" t="s">
        <v>157</v>
      </c>
      <c r="C46" s="123">
        <v>8268.22</v>
      </c>
      <c r="D46" s="123">
        <v>9313.65</v>
      </c>
      <c r="E46" s="123">
        <f t="shared" si="1"/>
        <v>112.64</v>
      </c>
      <c r="F46" s="123">
        <v>6867.62</v>
      </c>
      <c r="G46" s="128">
        <f t="shared" si="0"/>
        <v>135.62</v>
      </c>
    </row>
    <row r="47" spans="1:7" ht="12.75" customHeight="1">
      <c r="A47" s="131">
        <v>20801</v>
      </c>
      <c r="B47" s="137" t="s">
        <v>381</v>
      </c>
      <c r="C47" s="63">
        <v>455.55</v>
      </c>
      <c r="D47" s="63">
        <v>419.16</v>
      </c>
      <c r="E47" s="63">
        <f t="shared" si="1"/>
        <v>92.01</v>
      </c>
      <c r="F47" s="63">
        <v>377.95</v>
      </c>
      <c r="G47" s="133">
        <f t="shared" si="0"/>
        <v>110.9</v>
      </c>
    </row>
    <row r="48" spans="1:7" ht="12.75" customHeight="1">
      <c r="A48" s="131">
        <v>2080199</v>
      </c>
      <c r="B48" s="137" t="s">
        <v>382</v>
      </c>
      <c r="C48" s="63">
        <v>455.55</v>
      </c>
      <c r="D48" s="63">
        <v>419.16</v>
      </c>
      <c r="E48" s="63">
        <f t="shared" si="1"/>
        <v>92.01</v>
      </c>
      <c r="F48" s="63">
        <v>377.95</v>
      </c>
      <c r="G48" s="133">
        <f t="shared" si="0"/>
        <v>110.9</v>
      </c>
    </row>
    <row r="49" spans="1:7" ht="12.75" customHeight="1">
      <c r="A49" s="131">
        <v>20802</v>
      </c>
      <c r="B49" s="137" t="s">
        <v>383</v>
      </c>
      <c r="C49" s="63">
        <v>2524.45</v>
      </c>
      <c r="D49" s="63">
        <v>4268.77</v>
      </c>
      <c r="E49" s="63">
        <f t="shared" si="1"/>
        <v>169.1</v>
      </c>
      <c r="F49" s="63">
        <v>1972.39</v>
      </c>
      <c r="G49" s="133">
        <f t="shared" si="0"/>
        <v>216.43</v>
      </c>
    </row>
    <row r="50" spans="1:7" ht="12.75" customHeight="1">
      <c r="A50" s="131">
        <v>2080299</v>
      </c>
      <c r="B50" s="137" t="s">
        <v>384</v>
      </c>
      <c r="C50" s="63">
        <v>2524.45</v>
      </c>
      <c r="D50" s="63">
        <v>4268.77</v>
      </c>
      <c r="E50" s="63">
        <f t="shared" si="1"/>
        <v>169.1</v>
      </c>
      <c r="F50" s="63">
        <v>1972.39</v>
      </c>
      <c r="G50" s="133">
        <f t="shared" si="0"/>
        <v>216.43</v>
      </c>
    </row>
    <row r="51" spans="1:7" ht="12.75" customHeight="1">
      <c r="A51" s="131">
        <v>20805</v>
      </c>
      <c r="B51" s="137" t="s">
        <v>385</v>
      </c>
      <c r="C51" s="63">
        <v>1912.97</v>
      </c>
      <c r="D51" s="63">
        <v>1924.61</v>
      </c>
      <c r="E51" s="63">
        <f t="shared" si="1"/>
        <v>100.61</v>
      </c>
      <c r="F51" s="63">
        <v>1779.59</v>
      </c>
      <c r="G51" s="133">
        <f t="shared" si="0"/>
        <v>108.15</v>
      </c>
    </row>
    <row r="52" spans="1:7" ht="12.75" customHeight="1">
      <c r="A52" s="131">
        <v>2080501</v>
      </c>
      <c r="B52" s="137" t="s">
        <v>386</v>
      </c>
      <c r="C52" s="63">
        <v>422.48</v>
      </c>
      <c r="D52" s="63">
        <v>445.37</v>
      </c>
      <c r="E52" s="63">
        <f t="shared" si="1"/>
        <v>105.42</v>
      </c>
      <c r="F52" s="63">
        <v>385.41</v>
      </c>
      <c r="G52" s="133">
        <f t="shared" si="0"/>
        <v>115.56</v>
      </c>
    </row>
    <row r="53" spans="1:7" ht="12.75" customHeight="1">
      <c r="A53" s="131">
        <v>2080502</v>
      </c>
      <c r="B53" s="137" t="s">
        <v>387</v>
      </c>
      <c r="C53" s="63">
        <v>196.74</v>
      </c>
      <c r="D53" s="63">
        <v>185.73</v>
      </c>
      <c r="E53" s="63">
        <f t="shared" si="1"/>
        <v>94.4</v>
      </c>
      <c r="F53" s="63">
        <v>166.3</v>
      </c>
      <c r="G53" s="133">
        <f t="shared" si="0"/>
        <v>111.68</v>
      </c>
    </row>
    <row r="54" spans="1:7" ht="12.75" customHeight="1">
      <c r="A54" s="131">
        <v>2080505</v>
      </c>
      <c r="B54" s="137" t="s">
        <v>388</v>
      </c>
      <c r="C54" s="63">
        <v>860.16</v>
      </c>
      <c r="D54" s="63">
        <v>859.9</v>
      </c>
      <c r="E54" s="63">
        <f t="shared" si="1"/>
        <v>99.97</v>
      </c>
      <c r="F54" s="63">
        <v>824.14</v>
      </c>
      <c r="G54" s="133">
        <f t="shared" si="0"/>
        <v>104.34</v>
      </c>
    </row>
    <row r="55" spans="1:7" ht="12.75" customHeight="1">
      <c r="A55" s="131">
        <v>2080506</v>
      </c>
      <c r="B55" s="137" t="s">
        <v>389</v>
      </c>
      <c r="C55" s="63">
        <v>433.59</v>
      </c>
      <c r="D55" s="63">
        <v>433.61</v>
      </c>
      <c r="E55" s="63">
        <f t="shared" si="1"/>
        <v>100</v>
      </c>
      <c r="F55" s="63">
        <v>403.74</v>
      </c>
      <c r="G55" s="133">
        <f t="shared" si="0"/>
        <v>107.4</v>
      </c>
    </row>
    <row r="56" spans="1:7" ht="12.75" customHeight="1">
      <c r="A56" s="131">
        <v>20807</v>
      </c>
      <c r="B56" s="137" t="s">
        <v>390</v>
      </c>
      <c r="C56" s="63">
        <v>1201.67</v>
      </c>
      <c r="D56" s="63">
        <v>1055.93</v>
      </c>
      <c r="E56" s="63">
        <f t="shared" si="1"/>
        <v>87.87</v>
      </c>
      <c r="F56" s="63">
        <v>801.08</v>
      </c>
      <c r="G56" s="133">
        <f t="shared" si="0"/>
        <v>131.81</v>
      </c>
    </row>
    <row r="57" spans="1:7" ht="12.75" customHeight="1">
      <c r="A57" s="131">
        <v>2080705</v>
      </c>
      <c r="B57" s="137" t="s">
        <v>391</v>
      </c>
      <c r="C57" s="63">
        <v>711.65</v>
      </c>
      <c r="D57" s="63">
        <v>620.49</v>
      </c>
      <c r="E57" s="63">
        <f t="shared" si="1"/>
        <v>87.19</v>
      </c>
      <c r="F57" s="63">
        <v>478.15</v>
      </c>
      <c r="G57" s="133">
        <f t="shared" si="0"/>
        <v>129.77</v>
      </c>
    </row>
    <row r="58" spans="1:7" ht="12.75" customHeight="1">
      <c r="A58" s="131">
        <v>2080799</v>
      </c>
      <c r="B58" s="137" t="s">
        <v>392</v>
      </c>
      <c r="C58" s="63">
        <v>490.02</v>
      </c>
      <c r="D58" s="63">
        <v>435.44</v>
      </c>
      <c r="E58" s="63">
        <f t="shared" si="1"/>
        <v>88.86</v>
      </c>
      <c r="F58" s="63">
        <v>322.93</v>
      </c>
      <c r="G58" s="133">
        <f t="shared" si="0"/>
        <v>134.84</v>
      </c>
    </row>
    <row r="59" spans="1:7" ht="12.75" customHeight="1">
      <c r="A59" s="131">
        <v>20808</v>
      </c>
      <c r="B59" s="132" t="s">
        <v>393</v>
      </c>
      <c r="C59" s="63">
        <v>310.5</v>
      </c>
      <c r="D59" s="63">
        <v>211.33</v>
      </c>
      <c r="E59" s="63">
        <f t="shared" si="1"/>
        <v>68.06</v>
      </c>
      <c r="F59" s="63">
        <v>210.07</v>
      </c>
      <c r="G59" s="133">
        <f t="shared" si="0"/>
        <v>100.6</v>
      </c>
    </row>
    <row r="60" spans="1:7" ht="12.75" customHeight="1">
      <c r="A60" s="131">
        <v>2080899</v>
      </c>
      <c r="B60" s="132" t="s">
        <v>394</v>
      </c>
      <c r="C60" s="63">
        <v>310.5</v>
      </c>
      <c r="D60" s="63">
        <v>211.33</v>
      </c>
      <c r="E60" s="63">
        <f t="shared" si="1"/>
        <v>68.06</v>
      </c>
      <c r="F60" s="63">
        <v>210.07</v>
      </c>
      <c r="G60" s="133">
        <f t="shared" si="0"/>
        <v>100.6</v>
      </c>
    </row>
    <row r="61" spans="1:7" ht="12.75" customHeight="1">
      <c r="A61" s="131">
        <v>20811</v>
      </c>
      <c r="B61" s="132" t="s">
        <v>395</v>
      </c>
      <c r="C61" s="63">
        <v>334.25</v>
      </c>
      <c r="D61" s="63">
        <v>294.26</v>
      </c>
      <c r="E61" s="63">
        <f t="shared" si="1"/>
        <v>88.04</v>
      </c>
      <c r="F61" s="63">
        <v>264.04</v>
      </c>
      <c r="G61" s="133">
        <f t="shared" si="0"/>
        <v>111.45</v>
      </c>
    </row>
    <row r="62" spans="1:7" ht="12.75" customHeight="1">
      <c r="A62" s="131">
        <v>2081199</v>
      </c>
      <c r="B62" s="132" t="s">
        <v>396</v>
      </c>
      <c r="C62" s="63">
        <v>334.25</v>
      </c>
      <c r="D62" s="63">
        <v>294.26</v>
      </c>
      <c r="E62" s="63">
        <f t="shared" si="1"/>
        <v>88.04</v>
      </c>
      <c r="F62" s="63">
        <v>264.04</v>
      </c>
      <c r="G62" s="133">
        <f t="shared" si="0"/>
        <v>111.45</v>
      </c>
    </row>
    <row r="63" spans="1:7" ht="12.75" customHeight="1">
      <c r="A63" s="131">
        <v>20825</v>
      </c>
      <c r="B63" s="132" t="s">
        <v>397</v>
      </c>
      <c r="C63" s="63">
        <v>558</v>
      </c>
      <c r="D63" s="63">
        <v>355.84</v>
      </c>
      <c r="E63" s="63">
        <f t="shared" si="1"/>
        <v>63.77</v>
      </c>
      <c r="F63" s="63">
        <v>474.83</v>
      </c>
      <c r="G63" s="133">
        <f t="shared" si="0"/>
        <v>74.94</v>
      </c>
    </row>
    <row r="64" spans="1:7" ht="12.75" customHeight="1">
      <c r="A64" s="131">
        <v>2082501</v>
      </c>
      <c r="B64" s="132" t="s">
        <v>398</v>
      </c>
      <c r="C64" s="63">
        <v>263</v>
      </c>
      <c r="D64" s="63">
        <v>205.84</v>
      </c>
      <c r="E64" s="63">
        <f t="shared" si="1"/>
        <v>78.27</v>
      </c>
      <c r="F64" s="63">
        <v>278.86</v>
      </c>
      <c r="G64" s="133">
        <f t="shared" si="0"/>
        <v>73.81</v>
      </c>
    </row>
    <row r="65" spans="1:7" ht="12.75" customHeight="1">
      <c r="A65" s="131">
        <v>2082502</v>
      </c>
      <c r="B65" s="132" t="s">
        <v>399</v>
      </c>
      <c r="C65" s="63">
        <v>295</v>
      </c>
      <c r="D65" s="63">
        <v>150</v>
      </c>
      <c r="E65" s="63">
        <f t="shared" si="1"/>
        <v>50.85</v>
      </c>
      <c r="F65" s="63">
        <v>195.97</v>
      </c>
      <c r="G65" s="133">
        <f t="shared" si="0"/>
        <v>76.54</v>
      </c>
    </row>
    <row r="66" spans="1:210" s="84" customFormat="1" ht="12.75" customHeight="1">
      <c r="A66" s="131">
        <v>20899</v>
      </c>
      <c r="B66" s="132" t="s">
        <v>224</v>
      </c>
      <c r="C66" s="63">
        <v>970.83</v>
      </c>
      <c r="D66" s="63">
        <v>783.74</v>
      </c>
      <c r="E66" s="63">
        <f t="shared" si="1"/>
        <v>80.73</v>
      </c>
      <c r="F66" s="63">
        <v>987.67</v>
      </c>
      <c r="G66" s="133">
        <f t="shared" si="0"/>
        <v>79.35</v>
      </c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  <c r="GF66" s="219"/>
      <c r="GG66" s="219"/>
      <c r="GH66" s="219"/>
      <c r="GI66" s="219"/>
      <c r="GJ66" s="219"/>
      <c r="GK66" s="219"/>
      <c r="GL66" s="219"/>
      <c r="GM66" s="219"/>
      <c r="GN66" s="219"/>
      <c r="GO66" s="219"/>
      <c r="GP66" s="219"/>
      <c r="GQ66" s="219"/>
      <c r="GR66" s="219"/>
      <c r="GS66" s="219"/>
      <c r="GT66" s="219"/>
      <c r="GU66" s="219"/>
      <c r="GV66" s="219"/>
      <c r="GW66" s="219"/>
      <c r="GX66" s="219"/>
      <c r="GY66" s="219"/>
      <c r="GZ66" s="219"/>
      <c r="HA66" s="219"/>
      <c r="HB66" s="219"/>
    </row>
    <row r="67" spans="1:7" ht="12.75" customHeight="1">
      <c r="A67" s="138">
        <v>2089999</v>
      </c>
      <c r="B67" s="132" t="s">
        <v>400</v>
      </c>
      <c r="C67" s="63">
        <v>970.83</v>
      </c>
      <c r="D67" s="63">
        <v>783.74</v>
      </c>
      <c r="E67" s="63">
        <f t="shared" si="1"/>
        <v>80.73</v>
      </c>
      <c r="F67" s="63">
        <v>987.67</v>
      </c>
      <c r="G67" s="133">
        <f t="shared" si="0"/>
        <v>79.35</v>
      </c>
    </row>
    <row r="68" spans="1:7" ht="12.75" customHeight="1">
      <c r="A68" s="126">
        <v>210</v>
      </c>
      <c r="B68" s="135" t="s">
        <v>225</v>
      </c>
      <c r="C68" s="123">
        <v>8972.11</v>
      </c>
      <c r="D68" s="123">
        <v>9427.69</v>
      </c>
      <c r="E68" s="123">
        <f t="shared" si="1"/>
        <v>105.08</v>
      </c>
      <c r="F68" s="123">
        <v>11025.02</v>
      </c>
      <c r="G68" s="128">
        <f t="shared" si="0"/>
        <v>85.51</v>
      </c>
    </row>
    <row r="69" spans="1:7" ht="12.75" customHeight="1">
      <c r="A69" s="131">
        <v>21004</v>
      </c>
      <c r="B69" s="132" t="s">
        <v>401</v>
      </c>
      <c r="C69" s="63">
        <v>7498.42</v>
      </c>
      <c r="D69" s="63">
        <v>8073.14</v>
      </c>
      <c r="E69" s="63">
        <f t="shared" si="1"/>
        <v>107.66</v>
      </c>
      <c r="F69" s="63">
        <v>9673.17</v>
      </c>
      <c r="G69" s="133">
        <f t="shared" si="0"/>
        <v>83.46</v>
      </c>
    </row>
    <row r="70" spans="1:7" ht="12.75" customHeight="1">
      <c r="A70" s="131">
        <v>2100408</v>
      </c>
      <c r="B70" s="132" t="s">
        <v>402</v>
      </c>
      <c r="C70" s="63">
        <v>5790</v>
      </c>
      <c r="D70" s="63">
        <v>5790</v>
      </c>
      <c r="E70" s="63">
        <f aca="true" t="shared" si="2" ref="E70:E102">IF(C70=0,"",D70/C70*100)</f>
        <v>100</v>
      </c>
      <c r="F70" s="63">
        <v>5330</v>
      </c>
      <c r="G70" s="133">
        <f aca="true" t="shared" si="3" ref="G70:G102">IF(F70=0,"",D70/F70*100)</f>
        <v>108.63</v>
      </c>
    </row>
    <row r="71" spans="1:7" s="106" customFormat="1" ht="12.75" customHeight="1">
      <c r="A71" s="131">
        <v>2100499</v>
      </c>
      <c r="B71" s="132" t="s">
        <v>403</v>
      </c>
      <c r="C71" s="63">
        <v>1708.42</v>
      </c>
      <c r="D71" s="63">
        <v>2283.14</v>
      </c>
      <c r="E71" s="63">
        <f t="shared" si="2"/>
        <v>133.64</v>
      </c>
      <c r="F71" s="63">
        <v>4343.17</v>
      </c>
      <c r="G71" s="133">
        <f t="shared" si="3"/>
        <v>52.57</v>
      </c>
    </row>
    <row r="72" spans="1:7" ht="12.75" customHeight="1">
      <c r="A72" s="131">
        <v>21007</v>
      </c>
      <c r="B72" s="132" t="s">
        <v>404</v>
      </c>
      <c r="C72" s="63">
        <v>930.3</v>
      </c>
      <c r="D72" s="63">
        <v>814.3</v>
      </c>
      <c r="E72" s="63">
        <f t="shared" si="2"/>
        <v>87.53</v>
      </c>
      <c r="F72" s="63">
        <v>741.15</v>
      </c>
      <c r="G72" s="133">
        <f t="shared" si="3"/>
        <v>109.87</v>
      </c>
    </row>
    <row r="73" spans="1:7" ht="12.75" customHeight="1">
      <c r="A73" s="131">
        <v>2100799</v>
      </c>
      <c r="B73" s="137" t="s">
        <v>405</v>
      </c>
      <c r="C73" s="63">
        <v>930.3</v>
      </c>
      <c r="D73" s="63">
        <v>814.3</v>
      </c>
      <c r="E73" s="63">
        <f t="shared" si="2"/>
        <v>87.53</v>
      </c>
      <c r="F73" s="63">
        <v>741.15</v>
      </c>
      <c r="G73" s="133">
        <f t="shared" si="3"/>
        <v>109.87</v>
      </c>
    </row>
    <row r="74" spans="1:7" ht="12.75" customHeight="1">
      <c r="A74" s="131">
        <v>21011</v>
      </c>
      <c r="B74" s="137" t="s">
        <v>406</v>
      </c>
      <c r="C74" s="63">
        <v>543.39</v>
      </c>
      <c r="D74" s="63">
        <v>540.25</v>
      </c>
      <c r="E74" s="63">
        <f t="shared" si="2"/>
        <v>99.42</v>
      </c>
      <c r="F74" s="63">
        <v>610.69</v>
      </c>
      <c r="G74" s="133">
        <f t="shared" si="3"/>
        <v>88.47</v>
      </c>
    </row>
    <row r="75" spans="1:210" s="84" customFormat="1" ht="12.75" customHeight="1">
      <c r="A75" s="131">
        <v>2101101</v>
      </c>
      <c r="B75" s="137" t="s">
        <v>407</v>
      </c>
      <c r="C75" s="63">
        <v>334.04</v>
      </c>
      <c r="D75" s="63">
        <v>329.45</v>
      </c>
      <c r="E75" s="63">
        <f t="shared" si="2"/>
        <v>98.63</v>
      </c>
      <c r="F75" s="63">
        <v>359.58</v>
      </c>
      <c r="G75" s="133">
        <f t="shared" si="3"/>
        <v>91.62</v>
      </c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19"/>
      <c r="DA75" s="219"/>
      <c r="DB75" s="219"/>
      <c r="DC75" s="219"/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219"/>
      <c r="EB75" s="219"/>
      <c r="EC75" s="219"/>
      <c r="ED75" s="219"/>
      <c r="EE75" s="219"/>
      <c r="EF75" s="219"/>
      <c r="EG75" s="219"/>
      <c r="EH75" s="219"/>
      <c r="EI75" s="219"/>
      <c r="EJ75" s="219"/>
      <c r="EK75" s="219"/>
      <c r="EL75" s="219"/>
      <c r="EM75" s="219"/>
      <c r="EN75" s="219"/>
      <c r="EO75" s="219"/>
      <c r="EP75" s="219"/>
      <c r="EQ75" s="219"/>
      <c r="ER75" s="219"/>
      <c r="ES75" s="219"/>
      <c r="ET75" s="219"/>
      <c r="EU75" s="219"/>
      <c r="EV75" s="219"/>
      <c r="EW75" s="219"/>
      <c r="EX75" s="219"/>
      <c r="EY75" s="219"/>
      <c r="EZ75" s="219"/>
      <c r="FA75" s="219"/>
      <c r="FB75" s="219"/>
      <c r="FC75" s="219"/>
      <c r="FD75" s="219"/>
      <c r="FE75" s="219"/>
      <c r="FF75" s="219"/>
      <c r="FG75" s="219"/>
      <c r="FH75" s="219"/>
      <c r="FI75" s="219"/>
      <c r="FJ75" s="219"/>
      <c r="FK75" s="219"/>
      <c r="FL75" s="219"/>
      <c r="FM75" s="219"/>
      <c r="FN75" s="219"/>
      <c r="FO75" s="219"/>
      <c r="FP75" s="219"/>
      <c r="FQ75" s="219"/>
      <c r="FR75" s="219"/>
      <c r="FS75" s="219"/>
      <c r="FT75" s="219"/>
      <c r="FU75" s="219"/>
      <c r="FV75" s="219"/>
      <c r="FW75" s="219"/>
      <c r="FX75" s="219"/>
      <c r="FY75" s="219"/>
      <c r="FZ75" s="219"/>
      <c r="GA75" s="219"/>
      <c r="GB75" s="219"/>
      <c r="GC75" s="219"/>
      <c r="GD75" s="219"/>
      <c r="GE75" s="219"/>
      <c r="GF75" s="219"/>
      <c r="GG75" s="219"/>
      <c r="GH75" s="219"/>
      <c r="GI75" s="219"/>
      <c r="GJ75" s="219"/>
      <c r="GK75" s="219"/>
      <c r="GL75" s="219"/>
      <c r="GM75" s="219"/>
      <c r="GN75" s="219"/>
      <c r="GO75" s="219"/>
      <c r="GP75" s="219"/>
      <c r="GQ75" s="219"/>
      <c r="GR75" s="219"/>
      <c r="GS75" s="219"/>
      <c r="GT75" s="219"/>
      <c r="GU75" s="219"/>
      <c r="GV75" s="219"/>
      <c r="GW75" s="219"/>
      <c r="GX75" s="219"/>
      <c r="GY75" s="219"/>
      <c r="GZ75" s="219"/>
      <c r="HA75" s="219"/>
      <c r="HB75" s="219"/>
    </row>
    <row r="76" spans="1:7" ht="12.75" customHeight="1">
      <c r="A76" s="131">
        <v>2101102</v>
      </c>
      <c r="B76" s="137" t="s">
        <v>408</v>
      </c>
      <c r="C76" s="63">
        <v>209.35</v>
      </c>
      <c r="D76" s="63">
        <v>210.8</v>
      </c>
      <c r="E76" s="63">
        <f t="shared" si="2"/>
        <v>100.69</v>
      </c>
      <c r="F76" s="63">
        <v>251.11</v>
      </c>
      <c r="G76" s="133">
        <f t="shared" si="3"/>
        <v>83.95</v>
      </c>
    </row>
    <row r="77" spans="1:7" ht="12.75" customHeight="1">
      <c r="A77" s="126">
        <v>212</v>
      </c>
      <c r="B77" s="134" t="s">
        <v>259</v>
      </c>
      <c r="C77" s="123">
        <v>52725.63</v>
      </c>
      <c r="D77" s="123">
        <v>49976.33</v>
      </c>
      <c r="E77" s="123">
        <f t="shared" si="2"/>
        <v>94.79</v>
      </c>
      <c r="F77" s="123">
        <v>50640.75</v>
      </c>
      <c r="G77" s="128">
        <f t="shared" si="3"/>
        <v>98.69</v>
      </c>
    </row>
    <row r="78" spans="1:7" ht="12.75" customHeight="1">
      <c r="A78" s="131">
        <v>21201</v>
      </c>
      <c r="B78" s="137" t="s">
        <v>409</v>
      </c>
      <c r="C78" s="63">
        <v>20000.72</v>
      </c>
      <c r="D78" s="63">
        <v>18189.3</v>
      </c>
      <c r="E78" s="63">
        <f t="shared" si="2"/>
        <v>90.94</v>
      </c>
      <c r="F78" s="63">
        <v>14393.74</v>
      </c>
      <c r="G78" s="133">
        <f t="shared" si="3"/>
        <v>126.37</v>
      </c>
    </row>
    <row r="79" spans="1:7" ht="12.75" customHeight="1">
      <c r="A79" s="131">
        <v>2120199</v>
      </c>
      <c r="B79" s="137" t="s">
        <v>410</v>
      </c>
      <c r="C79" s="63">
        <v>20000.72</v>
      </c>
      <c r="D79" s="63">
        <v>18189.3</v>
      </c>
      <c r="E79" s="63">
        <f t="shared" si="2"/>
        <v>90.94</v>
      </c>
      <c r="F79" s="63">
        <v>14393.74</v>
      </c>
      <c r="G79" s="133">
        <f t="shared" si="3"/>
        <v>126.37</v>
      </c>
    </row>
    <row r="80" spans="1:7" s="106" customFormat="1" ht="12.75" customHeight="1">
      <c r="A80" s="131">
        <v>21203</v>
      </c>
      <c r="B80" s="137" t="s">
        <v>411</v>
      </c>
      <c r="C80" s="63">
        <v>622.5</v>
      </c>
      <c r="D80" s="63">
        <v>1328.4</v>
      </c>
      <c r="E80" s="63">
        <f t="shared" si="2"/>
        <v>213.4</v>
      </c>
      <c r="F80" s="63">
        <v>697.38</v>
      </c>
      <c r="G80" s="133">
        <f t="shared" si="3"/>
        <v>190.48</v>
      </c>
    </row>
    <row r="81" spans="1:7" s="106" customFormat="1" ht="12.75" customHeight="1">
      <c r="A81" s="131">
        <v>2120399</v>
      </c>
      <c r="B81" s="137" t="s">
        <v>412</v>
      </c>
      <c r="C81" s="63">
        <v>622.5</v>
      </c>
      <c r="D81" s="63">
        <v>1328.4</v>
      </c>
      <c r="E81" s="63">
        <f t="shared" si="2"/>
        <v>213.4</v>
      </c>
      <c r="F81" s="63">
        <v>697.38</v>
      </c>
      <c r="G81" s="133">
        <f t="shared" si="3"/>
        <v>190.48</v>
      </c>
    </row>
    <row r="82" spans="1:7" s="106" customFormat="1" ht="12.75" customHeight="1">
      <c r="A82" s="131">
        <v>21205</v>
      </c>
      <c r="B82" s="137" t="s">
        <v>270</v>
      </c>
      <c r="C82" s="63">
        <v>4729.12</v>
      </c>
      <c r="D82" s="63">
        <v>4629.01</v>
      </c>
      <c r="E82" s="63">
        <f t="shared" si="2"/>
        <v>97.88</v>
      </c>
      <c r="F82" s="63">
        <v>5336.77</v>
      </c>
      <c r="G82" s="133">
        <f t="shared" si="3"/>
        <v>86.74</v>
      </c>
    </row>
    <row r="83" spans="1:7" s="106" customFormat="1" ht="12.75" customHeight="1">
      <c r="A83" s="131">
        <v>2120501</v>
      </c>
      <c r="B83" s="137" t="s">
        <v>413</v>
      </c>
      <c r="C83" s="63">
        <v>4729.12</v>
      </c>
      <c r="D83" s="63">
        <v>4629.01</v>
      </c>
      <c r="E83" s="63">
        <f t="shared" si="2"/>
        <v>97.88</v>
      </c>
      <c r="F83" s="63">
        <v>5336.77</v>
      </c>
      <c r="G83" s="133">
        <f t="shared" si="3"/>
        <v>86.74</v>
      </c>
    </row>
    <row r="84" spans="1:7" s="219" customFormat="1" ht="12.75" customHeight="1">
      <c r="A84" s="131">
        <v>21299</v>
      </c>
      <c r="B84" s="137" t="s">
        <v>274</v>
      </c>
      <c r="C84" s="63">
        <v>27373.29</v>
      </c>
      <c r="D84" s="63">
        <v>25829.62</v>
      </c>
      <c r="E84" s="63">
        <f t="shared" si="2"/>
        <v>94.36</v>
      </c>
      <c r="F84" s="63">
        <v>30212.86</v>
      </c>
      <c r="G84" s="133">
        <f t="shared" si="3"/>
        <v>85.49</v>
      </c>
    </row>
    <row r="85" spans="1:7" s="106" customFormat="1" ht="12.75" customHeight="1">
      <c r="A85" s="138">
        <v>2129999</v>
      </c>
      <c r="B85" s="137" t="s">
        <v>414</v>
      </c>
      <c r="C85" s="63">
        <v>27373.29</v>
      </c>
      <c r="D85" s="63">
        <v>25829.62</v>
      </c>
      <c r="E85" s="63">
        <f t="shared" si="2"/>
        <v>94.36</v>
      </c>
      <c r="F85" s="63">
        <v>30212.86</v>
      </c>
      <c r="G85" s="133">
        <f t="shared" si="3"/>
        <v>85.49</v>
      </c>
    </row>
    <row r="86" spans="1:7" s="106" customFormat="1" ht="12.75" customHeight="1">
      <c r="A86" s="126">
        <v>213</v>
      </c>
      <c r="B86" s="134" t="s">
        <v>275</v>
      </c>
      <c r="C86" s="123">
        <v>886.2</v>
      </c>
      <c r="D86" s="123">
        <v>586.63</v>
      </c>
      <c r="E86" s="123">
        <f t="shared" si="2"/>
        <v>66.2</v>
      </c>
      <c r="F86" s="123">
        <v>776.12</v>
      </c>
      <c r="G86" s="128">
        <f t="shared" si="3"/>
        <v>75.58</v>
      </c>
    </row>
    <row r="87" spans="1:7" s="219" customFormat="1" ht="12.75" customHeight="1">
      <c r="A87" s="131">
        <v>21399</v>
      </c>
      <c r="B87" s="137" t="s">
        <v>304</v>
      </c>
      <c r="C87" s="63">
        <v>886.2</v>
      </c>
      <c r="D87" s="63">
        <v>586.63</v>
      </c>
      <c r="E87" s="63">
        <f t="shared" si="2"/>
        <v>66.2</v>
      </c>
      <c r="F87" s="63">
        <v>776.12</v>
      </c>
      <c r="G87" s="133">
        <f t="shared" si="3"/>
        <v>75.58</v>
      </c>
    </row>
    <row r="88" spans="1:7" s="106" customFormat="1" ht="12.75" customHeight="1">
      <c r="A88" s="131">
        <v>2139999</v>
      </c>
      <c r="B88" s="137" t="s">
        <v>415</v>
      </c>
      <c r="C88" s="63">
        <v>886.2</v>
      </c>
      <c r="D88" s="63">
        <v>586.63</v>
      </c>
      <c r="E88" s="63">
        <f t="shared" si="2"/>
        <v>66.2</v>
      </c>
      <c r="F88" s="63">
        <v>776.12</v>
      </c>
      <c r="G88" s="133">
        <f t="shared" si="3"/>
        <v>75.58</v>
      </c>
    </row>
    <row r="89" spans="1:7" s="106" customFormat="1" ht="12.75" customHeight="1">
      <c r="A89" s="126">
        <v>215</v>
      </c>
      <c r="B89" s="134" t="s">
        <v>305</v>
      </c>
      <c r="C89" s="123">
        <v>8934.51</v>
      </c>
      <c r="D89" s="123">
        <v>7434.51</v>
      </c>
      <c r="E89" s="123">
        <f t="shared" si="2"/>
        <v>83.21</v>
      </c>
      <c r="F89" s="123">
        <v>10593.89</v>
      </c>
      <c r="G89" s="128">
        <f t="shared" si="3"/>
        <v>70.18</v>
      </c>
    </row>
    <row r="90" spans="1:7" s="219" customFormat="1" ht="12.75" customHeight="1">
      <c r="A90" s="131">
        <v>21508</v>
      </c>
      <c r="B90" s="137" t="s">
        <v>416</v>
      </c>
      <c r="C90" s="63">
        <v>8934.51</v>
      </c>
      <c r="D90" s="63">
        <v>7434.51</v>
      </c>
      <c r="E90" s="63">
        <f t="shared" si="2"/>
        <v>83.21</v>
      </c>
      <c r="F90" s="63">
        <v>10593.89</v>
      </c>
      <c r="G90" s="133">
        <f t="shared" si="3"/>
        <v>70.18</v>
      </c>
    </row>
    <row r="91" spans="1:7" s="106" customFormat="1" ht="12.75" customHeight="1">
      <c r="A91" s="131">
        <v>2150805</v>
      </c>
      <c r="B91" s="137" t="s">
        <v>417</v>
      </c>
      <c r="C91" s="63">
        <v>8934.51</v>
      </c>
      <c r="D91" s="63">
        <v>7434.51</v>
      </c>
      <c r="E91" s="63">
        <f t="shared" si="2"/>
        <v>83.21</v>
      </c>
      <c r="F91" s="63">
        <v>10593.89</v>
      </c>
      <c r="G91" s="133">
        <f t="shared" si="3"/>
        <v>70.18</v>
      </c>
    </row>
    <row r="92" spans="1:7" s="106" customFormat="1" ht="12.75" customHeight="1">
      <c r="A92" s="126">
        <v>224</v>
      </c>
      <c r="B92" s="134" t="s">
        <v>317</v>
      </c>
      <c r="C92" s="123">
        <v>1849.94</v>
      </c>
      <c r="D92" s="123">
        <v>2475.94</v>
      </c>
      <c r="E92" s="123">
        <f t="shared" si="2"/>
        <v>133.84</v>
      </c>
      <c r="F92" s="123">
        <v>1705.3</v>
      </c>
      <c r="G92" s="128">
        <f t="shared" si="3"/>
        <v>145.19</v>
      </c>
    </row>
    <row r="93" spans="1:7" s="106" customFormat="1" ht="12.75" customHeight="1">
      <c r="A93" s="131">
        <v>22401</v>
      </c>
      <c r="B93" s="137" t="s">
        <v>418</v>
      </c>
      <c r="C93" s="63">
        <v>798.14</v>
      </c>
      <c r="D93" s="63">
        <v>1303.1</v>
      </c>
      <c r="E93" s="63">
        <f t="shared" si="2"/>
        <v>163.27</v>
      </c>
      <c r="F93" s="63">
        <v>935.98</v>
      </c>
      <c r="G93" s="133">
        <f t="shared" si="3"/>
        <v>139.22</v>
      </c>
    </row>
    <row r="94" spans="1:7" s="106" customFormat="1" ht="12.75" customHeight="1">
      <c r="A94" s="131">
        <v>2240106</v>
      </c>
      <c r="B94" s="137" t="s">
        <v>419</v>
      </c>
      <c r="C94" s="63">
        <v>745.34</v>
      </c>
      <c r="D94" s="63">
        <v>1258.56</v>
      </c>
      <c r="E94" s="63">
        <f t="shared" si="2"/>
        <v>168.86</v>
      </c>
      <c r="F94" s="63">
        <v>890.5</v>
      </c>
      <c r="G94" s="133">
        <f t="shared" si="3"/>
        <v>141.33</v>
      </c>
    </row>
    <row r="95" spans="1:7" s="106" customFormat="1" ht="12.75" customHeight="1">
      <c r="A95" s="131">
        <v>2240199</v>
      </c>
      <c r="B95" s="137" t="s">
        <v>420</v>
      </c>
      <c r="C95" s="63">
        <v>52.8</v>
      </c>
      <c r="D95" s="63">
        <v>44.54</v>
      </c>
      <c r="E95" s="63">
        <f t="shared" si="2"/>
        <v>84.36</v>
      </c>
      <c r="F95" s="63">
        <v>45.48</v>
      </c>
      <c r="G95" s="133">
        <f t="shared" si="3"/>
        <v>97.93</v>
      </c>
    </row>
    <row r="96" spans="1:7" s="219" customFormat="1" ht="12.75" customHeight="1">
      <c r="A96" s="131">
        <v>22402</v>
      </c>
      <c r="B96" s="137" t="s">
        <v>421</v>
      </c>
      <c r="C96" s="63">
        <v>1051.8</v>
      </c>
      <c r="D96" s="63">
        <v>1172.84</v>
      </c>
      <c r="E96" s="63">
        <f t="shared" si="2"/>
        <v>111.51</v>
      </c>
      <c r="F96" s="63">
        <v>769.32</v>
      </c>
      <c r="G96" s="133">
        <f t="shared" si="3"/>
        <v>152.45</v>
      </c>
    </row>
    <row r="97" spans="1:7" s="106" customFormat="1" ht="12.75" customHeight="1">
      <c r="A97" s="131">
        <v>2240299</v>
      </c>
      <c r="B97" s="137" t="s">
        <v>422</v>
      </c>
      <c r="C97" s="63">
        <v>1051.8</v>
      </c>
      <c r="D97" s="63">
        <v>1172.84</v>
      </c>
      <c r="E97" s="63">
        <f t="shared" si="2"/>
        <v>111.51</v>
      </c>
      <c r="F97" s="63">
        <v>769.32</v>
      </c>
      <c r="G97" s="133">
        <f t="shared" si="3"/>
        <v>152.45</v>
      </c>
    </row>
    <row r="98" spans="1:7" s="106" customFormat="1" ht="12.75" customHeight="1">
      <c r="A98" s="126">
        <v>227</v>
      </c>
      <c r="B98" s="134" t="s">
        <v>325</v>
      </c>
      <c r="C98" s="63">
        <v>2200.5</v>
      </c>
      <c r="D98" s="63"/>
      <c r="E98" s="63">
        <f t="shared" si="2"/>
        <v>0</v>
      </c>
      <c r="F98" s="63">
        <v>0</v>
      </c>
      <c r="G98" s="133">
        <f t="shared" si="3"/>
      </c>
    </row>
    <row r="99" spans="1:7" s="106" customFormat="1" ht="12.75" customHeight="1">
      <c r="A99" s="131">
        <v>22700</v>
      </c>
      <c r="B99" s="137" t="s">
        <v>346</v>
      </c>
      <c r="C99" s="63">
        <v>2200.5</v>
      </c>
      <c r="D99" s="63"/>
      <c r="E99" s="63">
        <f t="shared" si="2"/>
        <v>0</v>
      </c>
      <c r="F99" s="63">
        <v>0</v>
      </c>
      <c r="G99" s="133">
        <f t="shared" si="3"/>
      </c>
    </row>
    <row r="100" spans="1:7" s="106" customFormat="1" ht="12.75" customHeight="1">
      <c r="A100" s="126">
        <v>229</v>
      </c>
      <c r="B100" s="134" t="s">
        <v>327</v>
      </c>
      <c r="C100" s="63"/>
      <c r="D100" s="63"/>
      <c r="E100" s="63">
        <f t="shared" si="2"/>
      </c>
      <c r="F100" s="63">
        <v>192</v>
      </c>
      <c r="G100" s="133">
        <f t="shared" si="3"/>
        <v>0</v>
      </c>
    </row>
    <row r="101" spans="1:7" s="106" customFormat="1" ht="12.75" customHeight="1">
      <c r="A101" s="131">
        <v>22999</v>
      </c>
      <c r="B101" s="137" t="s">
        <v>328</v>
      </c>
      <c r="C101" s="63"/>
      <c r="D101" s="63"/>
      <c r="E101" s="63">
        <f t="shared" si="2"/>
      </c>
      <c r="F101" s="63">
        <v>192</v>
      </c>
      <c r="G101" s="133">
        <f t="shared" si="3"/>
        <v>0</v>
      </c>
    </row>
    <row r="102" spans="1:7" s="219" customFormat="1" ht="12.75" customHeight="1">
      <c r="A102" s="138">
        <v>2299999</v>
      </c>
      <c r="B102" s="132" t="s">
        <v>423</v>
      </c>
      <c r="C102" s="123"/>
      <c r="D102" s="123"/>
      <c r="E102" s="123">
        <f t="shared" si="2"/>
      </c>
      <c r="F102" s="63">
        <v>192</v>
      </c>
      <c r="G102" s="133">
        <f t="shared" si="3"/>
        <v>0</v>
      </c>
    </row>
    <row r="103" spans="1:7" ht="48" customHeight="1">
      <c r="A103" s="139" t="s">
        <v>424</v>
      </c>
      <c r="B103" s="140"/>
      <c r="C103" s="141"/>
      <c r="D103" s="141"/>
      <c r="E103" s="141"/>
      <c r="F103" s="141"/>
      <c r="G103" s="141"/>
    </row>
  </sheetData>
  <sheetProtection/>
  <mergeCells count="6">
    <mergeCell ref="A3:B3"/>
    <mergeCell ref="C4:G4"/>
    <mergeCell ref="A103:G103"/>
    <mergeCell ref="A4:A5"/>
    <mergeCell ref="B4:B5"/>
    <mergeCell ref="A1:G2"/>
  </mergeCells>
  <printOptions/>
  <pageMargins left="0.8659722222222223" right="0.3541666666666667" top="0.5118055555555555" bottom="0.63" header="0.39305555555555555" footer="0.5118110236220472"/>
  <pageSetup fitToHeight="0" fitToWidth="1" horizontalDpi="600" verticalDpi="600" orientation="portrait" paperSize="9" scale="8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showZeros="0" zoomScaleSheetLayoutView="100" workbookViewId="0" topLeftCell="A1">
      <selection activeCell="I6" sqref="I6"/>
    </sheetView>
  </sheetViews>
  <sheetFormatPr defaultColWidth="9.00390625" defaultRowHeight="13.5"/>
  <cols>
    <col min="1" max="1" width="16.375" style="1" customWidth="1"/>
    <col min="2" max="2" width="35.625" style="1" customWidth="1"/>
    <col min="3" max="3" width="26.125" style="1" customWidth="1"/>
    <col min="4" max="16384" width="9.00390625" style="1" customWidth="1"/>
  </cols>
  <sheetData>
    <row r="1" spans="1:3" ht="36.75" customHeight="1">
      <c r="A1" s="143" t="s">
        <v>425</v>
      </c>
      <c r="B1" s="143"/>
      <c r="C1" s="143"/>
    </row>
    <row r="2" spans="1:3" ht="24.75" customHeight="1">
      <c r="A2" s="144"/>
      <c r="B2" s="144"/>
      <c r="C2" s="145" t="s">
        <v>1</v>
      </c>
    </row>
    <row r="3" spans="1:3" ht="23.25" customHeight="1">
      <c r="A3" s="71" t="s">
        <v>426</v>
      </c>
      <c r="B3" s="71"/>
      <c r="C3" s="146" t="s">
        <v>4</v>
      </c>
    </row>
    <row r="4" spans="1:3" ht="23.25" customHeight="1">
      <c r="A4" s="71" t="s">
        <v>28</v>
      </c>
      <c r="B4" s="71" t="s">
        <v>29</v>
      </c>
      <c r="C4" s="147"/>
    </row>
    <row r="5" spans="1:3" ht="23.25" customHeight="1">
      <c r="A5" s="148" t="s">
        <v>427</v>
      </c>
      <c r="B5" s="149"/>
      <c r="C5" s="77">
        <f>C6+C11+C22+C27+C30+C32</f>
        <v>359012.88</v>
      </c>
    </row>
    <row r="6" spans="1:3" s="142" customFormat="1" ht="23.25" customHeight="1">
      <c r="A6" s="150">
        <v>501</v>
      </c>
      <c r="B6" s="151" t="s">
        <v>428</v>
      </c>
      <c r="C6" s="77">
        <v>97005.46</v>
      </c>
    </row>
    <row r="7" spans="1:3" ht="23.25" customHeight="1">
      <c r="A7" s="152">
        <v>50101</v>
      </c>
      <c r="B7" s="153" t="s">
        <v>429</v>
      </c>
      <c r="C7" s="73">
        <v>65693.73</v>
      </c>
    </row>
    <row r="8" spans="1:3" ht="23.25" customHeight="1">
      <c r="A8" s="152">
        <v>50102</v>
      </c>
      <c r="B8" s="154" t="s">
        <v>430</v>
      </c>
      <c r="C8" s="73">
        <v>8177.98</v>
      </c>
    </row>
    <row r="9" spans="1:3" ht="23.25" customHeight="1">
      <c r="A9" s="152">
        <v>50103</v>
      </c>
      <c r="B9" s="155" t="s">
        <v>431</v>
      </c>
      <c r="C9" s="73">
        <v>6987.73</v>
      </c>
    </row>
    <row r="10" spans="1:3" ht="23.25" customHeight="1">
      <c r="A10" s="152">
        <v>50199</v>
      </c>
      <c r="B10" s="153" t="s">
        <v>432</v>
      </c>
      <c r="C10" s="73">
        <v>16024.35</v>
      </c>
    </row>
    <row r="11" spans="1:3" s="142" customFormat="1" ht="23.25" customHeight="1">
      <c r="A11" s="150">
        <v>502</v>
      </c>
      <c r="B11" s="151" t="s">
        <v>433</v>
      </c>
      <c r="C11" s="77">
        <v>13888.4</v>
      </c>
    </row>
    <row r="12" spans="1:3" ht="23.25" customHeight="1">
      <c r="A12" s="152">
        <v>50201</v>
      </c>
      <c r="B12" s="154" t="s">
        <v>434</v>
      </c>
      <c r="C12" s="73">
        <v>7546.68</v>
      </c>
    </row>
    <row r="13" spans="1:3" ht="23.25" customHeight="1">
      <c r="A13" s="152">
        <v>50202</v>
      </c>
      <c r="B13" s="153" t="s">
        <v>435</v>
      </c>
      <c r="C13" s="73">
        <v>25.47</v>
      </c>
    </row>
    <row r="14" spans="1:3" ht="23.25" customHeight="1">
      <c r="A14" s="152">
        <v>50203</v>
      </c>
      <c r="B14" s="153" t="s">
        <v>436</v>
      </c>
      <c r="C14" s="73">
        <v>47.48</v>
      </c>
    </row>
    <row r="15" spans="1:3" ht="23.25" customHeight="1">
      <c r="A15" s="152">
        <v>50204</v>
      </c>
      <c r="B15" s="153" t="s">
        <v>437</v>
      </c>
      <c r="C15" s="73">
        <v>94.75</v>
      </c>
    </row>
    <row r="16" spans="1:3" ht="23.25" customHeight="1">
      <c r="A16" s="152">
        <v>50205</v>
      </c>
      <c r="B16" s="153" t="s">
        <v>438</v>
      </c>
      <c r="C16" s="73">
        <v>3526.27</v>
      </c>
    </row>
    <row r="17" spans="1:3" ht="23.25" customHeight="1">
      <c r="A17" s="152">
        <v>50206</v>
      </c>
      <c r="B17" s="153" t="s">
        <v>439</v>
      </c>
      <c r="C17" s="73">
        <v>22.99</v>
      </c>
    </row>
    <row r="18" spans="1:3" ht="23.25" customHeight="1">
      <c r="A18" s="152">
        <v>50207</v>
      </c>
      <c r="B18" s="153" t="s">
        <v>440</v>
      </c>
      <c r="C18" s="73">
        <v>4.93</v>
      </c>
    </row>
    <row r="19" spans="1:3" ht="23.25" customHeight="1">
      <c r="A19" s="152">
        <v>50208</v>
      </c>
      <c r="B19" s="153" t="s">
        <v>441</v>
      </c>
      <c r="C19" s="73">
        <v>880.84</v>
      </c>
    </row>
    <row r="20" spans="1:3" ht="23.25" customHeight="1">
      <c r="A20" s="152">
        <v>50209</v>
      </c>
      <c r="B20" s="153" t="s">
        <v>442</v>
      </c>
      <c r="C20" s="73">
        <v>163.51</v>
      </c>
    </row>
    <row r="21" spans="1:3" ht="23.25" customHeight="1">
      <c r="A21" s="152">
        <v>50299</v>
      </c>
      <c r="B21" s="153" t="s">
        <v>443</v>
      </c>
      <c r="C21" s="73">
        <v>1572.18</v>
      </c>
    </row>
    <row r="22" spans="1:3" s="142" customFormat="1" ht="23.25" customHeight="1">
      <c r="A22" s="150">
        <v>503</v>
      </c>
      <c r="B22" s="151" t="s">
        <v>444</v>
      </c>
      <c r="C22" s="77">
        <v>299.54</v>
      </c>
    </row>
    <row r="23" spans="1:3" ht="23.25" customHeight="1">
      <c r="A23" s="152">
        <v>50302</v>
      </c>
      <c r="B23" s="153" t="s">
        <v>445</v>
      </c>
      <c r="C23" s="73">
        <v>11.5</v>
      </c>
    </row>
    <row r="24" spans="1:3" ht="23.25" customHeight="1">
      <c r="A24" s="152">
        <v>50306</v>
      </c>
      <c r="B24" s="153" t="s">
        <v>446</v>
      </c>
      <c r="C24" s="73">
        <v>252.89</v>
      </c>
    </row>
    <row r="25" spans="1:3" ht="23.25" customHeight="1">
      <c r="A25" s="152">
        <v>50307</v>
      </c>
      <c r="B25" s="153" t="s">
        <v>447</v>
      </c>
      <c r="C25" s="73">
        <v>30.71</v>
      </c>
    </row>
    <row r="26" spans="1:3" ht="23.25" customHeight="1">
      <c r="A26" s="152">
        <v>50399</v>
      </c>
      <c r="B26" s="153" t="s">
        <v>448</v>
      </c>
      <c r="C26" s="73">
        <v>4.44</v>
      </c>
    </row>
    <row r="27" spans="1:3" s="142" customFormat="1" ht="23.25" customHeight="1">
      <c r="A27" s="150">
        <v>505</v>
      </c>
      <c r="B27" s="151" t="s">
        <v>449</v>
      </c>
      <c r="C27" s="77">
        <v>237301.4</v>
      </c>
    </row>
    <row r="28" spans="1:3" ht="23.25" customHeight="1">
      <c r="A28" s="152">
        <v>50501</v>
      </c>
      <c r="B28" s="153" t="s">
        <v>450</v>
      </c>
      <c r="C28" s="73">
        <v>205377.81</v>
      </c>
    </row>
    <row r="29" spans="1:3" ht="23.25" customHeight="1">
      <c r="A29" s="152">
        <v>50502</v>
      </c>
      <c r="B29" s="154" t="s">
        <v>451</v>
      </c>
      <c r="C29" s="73">
        <v>31923.59</v>
      </c>
    </row>
    <row r="30" spans="1:3" s="142" customFormat="1" ht="23.25" customHeight="1">
      <c r="A30" s="150">
        <v>506</v>
      </c>
      <c r="B30" s="151" t="s">
        <v>452</v>
      </c>
      <c r="C30" s="77">
        <v>3224.5</v>
      </c>
    </row>
    <row r="31" spans="1:3" ht="23.25" customHeight="1">
      <c r="A31" s="152">
        <v>50601</v>
      </c>
      <c r="B31" s="153" t="s">
        <v>453</v>
      </c>
      <c r="C31" s="73">
        <v>3224.5</v>
      </c>
    </row>
    <row r="32" spans="1:3" s="142" customFormat="1" ht="23.25" customHeight="1">
      <c r="A32" s="150">
        <v>509</v>
      </c>
      <c r="B32" s="151" t="s">
        <v>454</v>
      </c>
      <c r="C32" s="77">
        <v>7293.58</v>
      </c>
    </row>
    <row r="33" spans="1:3" ht="23.25" customHeight="1">
      <c r="A33" s="152">
        <v>50901</v>
      </c>
      <c r="B33" s="153" t="s">
        <v>455</v>
      </c>
      <c r="C33" s="73">
        <v>1671.87</v>
      </c>
    </row>
    <row r="34" spans="1:3" ht="23.25" customHeight="1">
      <c r="A34" s="152">
        <v>50902</v>
      </c>
      <c r="B34" s="153" t="s">
        <v>456</v>
      </c>
      <c r="C34" s="73">
        <v>100.04</v>
      </c>
    </row>
    <row r="35" spans="1:3" ht="23.25" customHeight="1">
      <c r="A35" s="152">
        <v>50905</v>
      </c>
      <c r="B35" s="153" t="s">
        <v>457</v>
      </c>
      <c r="C35" s="73">
        <v>5140.09</v>
      </c>
    </row>
    <row r="36" spans="1:3" ht="23.25" customHeight="1">
      <c r="A36" s="152">
        <v>50999</v>
      </c>
      <c r="B36" s="153" t="s">
        <v>458</v>
      </c>
      <c r="C36" s="73">
        <v>380.91</v>
      </c>
    </row>
    <row r="37" spans="1:3" ht="15">
      <c r="A37" s="156"/>
      <c r="B37" s="156"/>
      <c r="C37" s="156"/>
    </row>
    <row r="38" spans="1:3" ht="15">
      <c r="A38" s="156"/>
      <c r="B38" s="156"/>
      <c r="C38" s="156"/>
    </row>
    <row r="39" spans="1:3" ht="15">
      <c r="A39" s="156"/>
      <c r="B39" s="156"/>
      <c r="C39" s="156"/>
    </row>
    <row r="40" spans="1:3" ht="15">
      <c r="A40" s="156"/>
      <c r="B40" s="156"/>
      <c r="C40" s="156"/>
    </row>
    <row r="41" spans="1:3" ht="15">
      <c r="A41" s="156"/>
      <c r="B41" s="156"/>
      <c r="C41" s="156"/>
    </row>
    <row r="42" spans="1:3" ht="15">
      <c r="A42" s="156"/>
      <c r="B42" s="156"/>
      <c r="C42" s="156"/>
    </row>
    <row r="43" spans="1:3" ht="15">
      <c r="A43" s="156"/>
      <c r="B43" s="156"/>
      <c r="C43" s="156"/>
    </row>
    <row r="44" spans="1:3" ht="15">
      <c r="A44" s="156"/>
      <c r="B44" s="156"/>
      <c r="C44" s="156"/>
    </row>
    <row r="45" spans="1:3" ht="15">
      <c r="A45" s="156"/>
      <c r="B45" s="156"/>
      <c r="C45" s="156"/>
    </row>
    <row r="46" spans="1:3" ht="15">
      <c r="A46" s="156"/>
      <c r="B46" s="156"/>
      <c r="C46" s="156"/>
    </row>
    <row r="47" spans="1:3" ht="15">
      <c r="A47" s="156"/>
      <c r="B47" s="156"/>
      <c r="C47" s="156"/>
    </row>
  </sheetData>
  <sheetProtection/>
  <mergeCells count="4">
    <mergeCell ref="A1:C1"/>
    <mergeCell ref="A3:B3"/>
    <mergeCell ref="A5:B5"/>
    <mergeCell ref="C3:C4"/>
  </mergeCells>
  <printOptions/>
  <pageMargins left="1.22013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Zeros="0" zoomScaleSheetLayoutView="100" workbookViewId="0" topLeftCell="A10">
      <selection activeCell="G11" sqref="G11"/>
    </sheetView>
  </sheetViews>
  <sheetFormatPr defaultColWidth="9.00390625" defaultRowHeight="13.5"/>
  <cols>
    <col min="1" max="1" width="30.00390625" style="95" customWidth="1"/>
    <col min="2" max="2" width="14.00390625" style="95" customWidth="1"/>
    <col min="3" max="3" width="31.125" style="95" customWidth="1"/>
    <col min="4" max="4" width="14.75390625" style="95" customWidth="1"/>
    <col min="5" max="16384" width="9.00390625" style="95" customWidth="1"/>
  </cols>
  <sheetData>
    <row r="1" spans="1:4" ht="46.5" customHeight="1">
      <c r="A1" s="2" t="s">
        <v>459</v>
      </c>
      <c r="B1" s="2"/>
      <c r="C1" s="2"/>
      <c r="D1" s="2"/>
    </row>
    <row r="2" spans="1:4" ht="22.5" customHeight="1">
      <c r="A2" s="96" t="s">
        <v>1</v>
      </c>
      <c r="B2" s="96"/>
      <c r="C2" s="96"/>
      <c r="D2" s="96"/>
    </row>
    <row r="3" spans="1:4" ht="24.75" customHeight="1">
      <c r="A3" s="97" t="s">
        <v>460</v>
      </c>
      <c r="B3" s="97" t="s">
        <v>461</v>
      </c>
      <c r="C3" s="97" t="s">
        <v>460</v>
      </c>
      <c r="D3" s="97" t="s">
        <v>461</v>
      </c>
    </row>
    <row r="4" spans="1:4" ht="24.75" customHeight="1">
      <c r="A4" s="98" t="s">
        <v>462</v>
      </c>
      <c r="B4" s="99">
        <f>'21收入'!C4</f>
        <v>1756701.18</v>
      </c>
      <c r="C4" s="98" t="s">
        <v>463</v>
      </c>
      <c r="D4" s="99">
        <f>'21全区 '!E6</f>
        <v>1269801.35</v>
      </c>
    </row>
    <row r="5" spans="1:4" ht="24.75" customHeight="1">
      <c r="A5" s="98" t="s">
        <v>464</v>
      </c>
      <c r="B5" s="99">
        <f>B6+B7</f>
        <v>469744.09</v>
      </c>
      <c r="C5" s="98" t="s">
        <v>465</v>
      </c>
      <c r="D5" s="99">
        <f>'21全区 '!E395</f>
        <v>221394.99</v>
      </c>
    </row>
    <row r="6" spans="1:4" ht="24.75" customHeight="1">
      <c r="A6" s="98" t="s">
        <v>466</v>
      </c>
      <c r="B6" s="99">
        <v>167630.23</v>
      </c>
      <c r="C6" s="100"/>
      <c r="D6" s="99"/>
    </row>
    <row r="7" spans="1:4" ht="24.75" customHeight="1">
      <c r="A7" s="98" t="s">
        <v>467</v>
      </c>
      <c r="B7" s="99">
        <f>'[3]市区体制结算表 (含市下放数)'!$AC$31</f>
        <v>302113.86</v>
      </c>
      <c r="C7" s="101"/>
      <c r="D7" s="99"/>
    </row>
    <row r="8" spans="1:4" ht="24.75" customHeight="1">
      <c r="A8" s="98" t="s">
        <v>468</v>
      </c>
      <c r="B8" s="99"/>
      <c r="C8" s="100" t="s">
        <v>469</v>
      </c>
      <c r="D8" s="99">
        <f>'[4]收支平衡表'!$AJ$35</f>
        <v>1099230.45</v>
      </c>
    </row>
    <row r="9" spans="1:4" ht="24.75" customHeight="1">
      <c r="A9" s="98" t="s">
        <v>470</v>
      </c>
      <c r="B9" s="99"/>
      <c r="C9" s="100" t="s">
        <v>471</v>
      </c>
      <c r="D9" s="99"/>
    </row>
    <row r="10" spans="1:4" ht="24.75" customHeight="1">
      <c r="A10" s="98" t="s">
        <v>472</v>
      </c>
      <c r="B10" s="99">
        <v>150000</v>
      </c>
      <c r="C10" s="100" t="s">
        <v>473</v>
      </c>
      <c r="D10" s="99">
        <f>'[4]收支平衡表'!$AJ$27</f>
        <v>7374</v>
      </c>
    </row>
    <row r="11" spans="1:4" ht="24.75" customHeight="1">
      <c r="A11" s="98" t="s">
        <v>474</v>
      </c>
      <c r="B11" s="99">
        <f>'[4]收支平衡表'!$AJ$13</f>
        <v>41228.8</v>
      </c>
      <c r="C11" s="100"/>
      <c r="D11" s="99"/>
    </row>
    <row r="12" spans="1:4" ht="24.75" customHeight="1">
      <c r="A12" s="98" t="s">
        <v>475</v>
      </c>
      <c r="B12" s="99">
        <f>'[4]收支平衡表'!$AJ$10</f>
        <v>71366.51</v>
      </c>
      <c r="C12" s="100"/>
      <c r="D12" s="99"/>
    </row>
    <row r="13" spans="1:4" ht="24.75" customHeight="1">
      <c r="A13" s="98" t="s">
        <v>476</v>
      </c>
      <c r="B13" s="99">
        <f>'[4]收支平衡表'!$AJ$17</f>
        <v>70232.93</v>
      </c>
      <c r="C13" s="100" t="s">
        <v>477</v>
      </c>
      <c r="D13" s="99">
        <f>'[5]收支平衡表'!$AK$32</f>
        <v>75021.54</v>
      </c>
    </row>
    <row r="14" spans="1:4" ht="24.75" customHeight="1">
      <c r="A14" s="98"/>
      <c r="B14" s="99"/>
      <c r="C14" s="100" t="s">
        <v>478</v>
      </c>
      <c r="D14" s="99">
        <f>'[5]收支平衡表'!$AK$31+'[5]收支平衡表'!$AL$32+'[5]收支平衡表'!$AM$32+'[5]收支平衡表'!$AN$32+'[5]收支平衡表'!$AO$32</f>
        <v>107846.17</v>
      </c>
    </row>
    <row r="15" spans="1:4" ht="13.5">
      <c r="A15" s="97" t="s">
        <v>479</v>
      </c>
      <c r="B15" s="102">
        <f>B4+B5+B8+B9+B11+B12+B13+B10</f>
        <v>2559273.51</v>
      </c>
      <c r="C15" s="97" t="s">
        <v>480</v>
      </c>
      <c r="D15" s="102">
        <f>D4+D8+D9+D13+D14+D10</f>
        <v>2559273.51</v>
      </c>
    </row>
  </sheetData>
  <sheetProtection/>
  <mergeCells count="2">
    <mergeCell ref="A1:D1"/>
    <mergeCell ref="A2:D2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D19" sqref="D19"/>
    </sheetView>
  </sheetViews>
  <sheetFormatPr defaultColWidth="9.00390625" defaultRowHeight="13.5"/>
  <cols>
    <col min="1" max="1" width="47.375" style="44" customWidth="1"/>
    <col min="2" max="2" width="35.25390625" style="44" customWidth="1"/>
    <col min="3" max="253" width="9.00390625" style="44" customWidth="1"/>
  </cols>
  <sheetData>
    <row r="1" spans="1:2" s="44" customFormat="1" ht="24.75" customHeight="1">
      <c r="A1" s="45" t="s">
        <v>481</v>
      </c>
      <c r="B1" s="45"/>
    </row>
    <row r="2" spans="1:2" s="44" customFormat="1" ht="24.75" customHeight="1">
      <c r="A2" s="46"/>
      <c r="B2" s="47" t="s">
        <v>1</v>
      </c>
    </row>
    <row r="3" spans="1:2" s="44" customFormat="1" ht="30" customHeight="1">
      <c r="A3" s="48" t="s">
        <v>29</v>
      </c>
      <c r="B3" s="49" t="s">
        <v>482</v>
      </c>
    </row>
    <row r="4" spans="1:2" s="44" customFormat="1" ht="30" customHeight="1">
      <c r="A4" s="50" t="s">
        <v>37</v>
      </c>
      <c r="B4" s="51"/>
    </row>
    <row r="5" spans="1:2" s="44" customFormat="1" ht="30" customHeight="1">
      <c r="A5" s="50" t="s">
        <v>93</v>
      </c>
      <c r="B5" s="51"/>
    </row>
    <row r="6" spans="1:2" s="44" customFormat="1" ht="30" customHeight="1">
      <c r="A6" s="50" t="s">
        <v>94</v>
      </c>
      <c r="B6" s="51"/>
    </row>
    <row r="7" spans="1:2" s="44" customFormat="1" ht="30" customHeight="1">
      <c r="A7" s="50" t="s">
        <v>100</v>
      </c>
      <c r="B7" s="51"/>
    </row>
    <row r="8" spans="1:2" s="44" customFormat="1" ht="30" customHeight="1">
      <c r="A8" s="50" t="s">
        <v>120</v>
      </c>
      <c r="B8" s="51"/>
    </row>
    <row r="9" spans="1:2" s="44" customFormat="1" ht="30" customHeight="1">
      <c r="A9" s="50" t="s">
        <v>136</v>
      </c>
      <c r="B9" s="51"/>
    </row>
    <row r="10" spans="1:2" s="44" customFormat="1" ht="30" customHeight="1">
      <c r="A10" s="50" t="s">
        <v>157</v>
      </c>
      <c r="B10" s="51"/>
    </row>
    <row r="11" spans="1:2" s="44" customFormat="1" ht="30" customHeight="1">
      <c r="A11" s="50" t="s">
        <v>225</v>
      </c>
      <c r="B11" s="51"/>
    </row>
    <row r="12" spans="1:2" s="44" customFormat="1" ht="30" customHeight="1">
      <c r="A12" s="50" t="s">
        <v>253</v>
      </c>
      <c r="B12" s="51"/>
    </row>
    <row r="13" spans="1:2" s="44" customFormat="1" ht="30" customHeight="1">
      <c r="A13" s="50" t="s">
        <v>259</v>
      </c>
      <c r="B13" s="51"/>
    </row>
    <row r="14" spans="1:2" s="44" customFormat="1" ht="30" customHeight="1">
      <c r="A14" s="50" t="s">
        <v>275</v>
      </c>
      <c r="B14" s="51"/>
    </row>
    <row r="15" spans="1:2" s="44" customFormat="1" ht="30" customHeight="1">
      <c r="A15" s="50" t="s">
        <v>483</v>
      </c>
      <c r="B15" s="51"/>
    </row>
    <row r="16" spans="1:2" s="44" customFormat="1" ht="30" customHeight="1">
      <c r="A16" s="50" t="s">
        <v>484</v>
      </c>
      <c r="B16" s="51"/>
    </row>
    <row r="17" spans="1:2" s="44" customFormat="1" ht="30" customHeight="1">
      <c r="A17" s="50" t="s">
        <v>485</v>
      </c>
      <c r="B17" s="51"/>
    </row>
    <row r="18" spans="1:2" s="44" customFormat="1" ht="30" customHeight="1">
      <c r="A18" s="50" t="s">
        <v>309</v>
      </c>
      <c r="B18" s="51"/>
    </row>
    <row r="19" spans="1:2" s="44" customFormat="1" ht="30" customHeight="1">
      <c r="A19" s="50" t="s">
        <v>313</v>
      </c>
      <c r="B19" s="51"/>
    </row>
    <row r="20" spans="1:2" s="44" customFormat="1" ht="30" customHeight="1">
      <c r="A20" s="50" t="s">
        <v>486</v>
      </c>
      <c r="B20" s="51"/>
    </row>
    <row r="21" spans="1:2" s="218" customFormat="1" ht="30" customHeight="1">
      <c r="A21" s="50" t="s">
        <v>487</v>
      </c>
      <c r="B21" s="51"/>
    </row>
    <row r="22" spans="1:2" s="218" customFormat="1" ht="30" customHeight="1">
      <c r="A22" s="50" t="s">
        <v>317</v>
      </c>
      <c r="B22" s="51"/>
    </row>
    <row r="23" spans="1:2" ht="36" customHeight="1">
      <c r="A23" s="49" t="s">
        <v>488</v>
      </c>
      <c r="B23" s="52">
        <f>SUM(B4:B22)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F24" sqref="F24"/>
    </sheetView>
  </sheetViews>
  <sheetFormatPr defaultColWidth="9.00390625" defaultRowHeight="13.5"/>
  <cols>
    <col min="1" max="3" width="15.625" style="46" customWidth="1"/>
    <col min="4" max="4" width="17.75390625" style="46" customWidth="1"/>
    <col min="5" max="5" width="19.00390625" style="46" customWidth="1"/>
    <col min="6" max="6" width="18.25390625" style="46" customWidth="1"/>
    <col min="7" max="7" width="16.875" style="46" customWidth="1"/>
    <col min="8" max="16384" width="9.00390625" style="46" customWidth="1"/>
  </cols>
  <sheetData>
    <row r="1" spans="1:7" s="46" customFormat="1" ht="49.5" customHeight="1">
      <c r="A1" s="79" t="s">
        <v>489</v>
      </c>
      <c r="B1" s="79"/>
      <c r="C1" s="79"/>
      <c r="D1" s="79"/>
      <c r="E1" s="79"/>
      <c r="F1" s="79"/>
      <c r="G1" s="79"/>
    </row>
    <row r="2" s="46" customFormat="1" ht="49.5" customHeight="1">
      <c r="G2" s="46" t="s">
        <v>1</v>
      </c>
    </row>
    <row r="3" spans="1:7" s="46" customFormat="1" ht="49.5" customHeight="1">
      <c r="A3" s="103" t="s">
        <v>490</v>
      </c>
      <c r="B3" s="103" t="s">
        <v>491</v>
      </c>
      <c r="C3" s="103"/>
      <c r="D3" s="103"/>
      <c r="E3" s="103"/>
      <c r="F3" s="103" t="s">
        <v>492</v>
      </c>
      <c r="G3" s="103" t="s">
        <v>493</v>
      </c>
    </row>
    <row r="4" spans="1:7" s="46" customFormat="1" ht="49.5" customHeight="1">
      <c r="A4" s="103"/>
      <c r="B4" s="103" t="s">
        <v>494</v>
      </c>
      <c r="C4" s="103" t="s">
        <v>495</v>
      </c>
      <c r="D4" s="103" t="s">
        <v>496</v>
      </c>
      <c r="E4" s="103" t="s">
        <v>497</v>
      </c>
      <c r="F4" s="103"/>
      <c r="G4" s="103"/>
    </row>
    <row r="5" spans="1:7" s="46" customFormat="1" ht="49.5" customHeight="1">
      <c r="A5" s="82" t="s">
        <v>498</v>
      </c>
      <c r="B5" s="82" t="s">
        <v>498</v>
      </c>
      <c r="C5" s="82" t="s">
        <v>498</v>
      </c>
      <c r="D5" s="82" t="s">
        <v>498</v>
      </c>
      <c r="E5" s="82" t="s">
        <v>498</v>
      </c>
      <c r="F5" s="82" t="s">
        <v>498</v>
      </c>
      <c r="G5" s="82" t="s">
        <v>498</v>
      </c>
    </row>
  </sheetData>
  <sheetProtection/>
  <mergeCells count="5">
    <mergeCell ref="A1:G1"/>
    <mergeCell ref="B3:E3"/>
    <mergeCell ref="A3:A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3"/>
  <sheetViews>
    <sheetView showZeros="0" workbookViewId="0" topLeftCell="A4">
      <selection activeCell="D9" sqref="D9"/>
    </sheetView>
  </sheetViews>
  <sheetFormatPr defaultColWidth="8.75390625" defaultRowHeight="13.5"/>
  <cols>
    <col min="1" max="1" width="54.375" style="85" customWidth="1"/>
    <col min="2" max="7" width="14.00390625" style="86" customWidth="1"/>
    <col min="8" max="16384" width="8.75390625" style="16" customWidth="1"/>
  </cols>
  <sheetData>
    <row r="1" spans="1:8" s="53" customFormat="1" ht="44.25" customHeight="1">
      <c r="A1" s="55" t="s">
        <v>499</v>
      </c>
      <c r="B1" s="55"/>
      <c r="C1" s="55"/>
      <c r="D1" s="2"/>
      <c r="E1" s="55"/>
      <c r="F1" s="55"/>
      <c r="G1" s="55"/>
      <c r="H1" s="56"/>
    </row>
    <row r="2" spans="1:7" ht="21" customHeight="1">
      <c r="A2" s="87"/>
      <c r="B2" s="88"/>
      <c r="C2" s="88"/>
      <c r="D2" s="88"/>
      <c r="E2" s="88"/>
      <c r="F2" s="88"/>
      <c r="G2" s="89" t="s">
        <v>1</v>
      </c>
    </row>
    <row r="3" spans="1:7" ht="21.75" customHeight="1">
      <c r="A3" s="59" t="s">
        <v>500</v>
      </c>
      <c r="B3" s="59" t="s">
        <v>3</v>
      </c>
      <c r="C3" s="59" t="s">
        <v>32</v>
      </c>
      <c r="D3" s="24" t="s">
        <v>4</v>
      </c>
      <c r="E3" s="210" t="s">
        <v>33</v>
      </c>
      <c r="F3" s="25" t="s">
        <v>6</v>
      </c>
      <c r="G3" s="58" t="s">
        <v>34</v>
      </c>
    </row>
    <row r="4" spans="1:7" s="34" customFormat="1" ht="21.75" customHeight="1">
      <c r="A4" s="59" t="s">
        <v>501</v>
      </c>
      <c r="B4" s="65">
        <f>B5+B8+B9</f>
        <v>455700</v>
      </c>
      <c r="C4" s="65">
        <f>C5+C8+C9</f>
        <v>245700</v>
      </c>
      <c r="D4" s="65">
        <f>D5+D8+D9</f>
        <v>245098.69</v>
      </c>
      <c r="E4" s="65">
        <f aca="true" t="shared" si="0" ref="E4:E9">IF(C4=0,"",D4/C4*100)</f>
        <v>99.76</v>
      </c>
      <c r="F4" s="65">
        <f>F5+F8+F9</f>
        <v>559208.85</v>
      </c>
      <c r="G4" s="30">
        <f aca="true" t="shared" si="1" ref="G4:G9">IF(F4=0,"",D4/F4*100)</f>
        <v>43.83</v>
      </c>
    </row>
    <row r="5" spans="1:7" s="34" customFormat="1" ht="21.75" customHeight="1">
      <c r="A5" s="66" t="s">
        <v>502</v>
      </c>
      <c r="B5" s="65">
        <f>SUM(B6:B7)</f>
        <v>2600</v>
      </c>
      <c r="C5" s="65">
        <f>SUM(C6:C7)</f>
        <v>2600</v>
      </c>
      <c r="D5" s="65">
        <f>SUM(D6:D7)</f>
        <v>8516.36</v>
      </c>
      <c r="E5" s="65">
        <f t="shared" si="0"/>
        <v>327.55</v>
      </c>
      <c r="F5" s="65">
        <v>16008.8</v>
      </c>
      <c r="G5" s="30">
        <f t="shared" si="1"/>
        <v>53.2</v>
      </c>
    </row>
    <row r="6" spans="1:7" ht="21.75" customHeight="1">
      <c r="A6" s="68" t="s">
        <v>503</v>
      </c>
      <c r="B6" s="90">
        <v>600</v>
      </c>
      <c r="C6" s="90">
        <v>600</v>
      </c>
      <c r="D6" s="90">
        <v>755.21</v>
      </c>
      <c r="E6" s="90">
        <f t="shared" si="0"/>
        <v>125.87</v>
      </c>
      <c r="F6" s="38">
        <v>782.03</v>
      </c>
      <c r="G6" s="38">
        <f t="shared" si="1"/>
        <v>96.57</v>
      </c>
    </row>
    <row r="7" spans="1:7" ht="21.75" customHeight="1">
      <c r="A7" s="68" t="s">
        <v>504</v>
      </c>
      <c r="B7" s="90">
        <v>2000</v>
      </c>
      <c r="C7" s="90">
        <v>2000</v>
      </c>
      <c r="D7" s="90">
        <v>7761.15</v>
      </c>
      <c r="E7" s="90">
        <f t="shared" si="0"/>
        <v>388.06</v>
      </c>
      <c r="F7" s="38">
        <v>15226.77</v>
      </c>
      <c r="G7" s="38">
        <f t="shared" si="1"/>
        <v>50.97</v>
      </c>
    </row>
    <row r="8" spans="1:7" ht="21.75" customHeight="1">
      <c r="A8" s="66" t="s">
        <v>505</v>
      </c>
      <c r="B8" s="65">
        <v>30100</v>
      </c>
      <c r="C8" s="65">
        <v>30100</v>
      </c>
      <c r="D8" s="65">
        <v>26896.69</v>
      </c>
      <c r="E8" s="65">
        <f t="shared" si="0"/>
        <v>89.36</v>
      </c>
      <c r="F8" s="30">
        <v>28457.83</v>
      </c>
      <c r="G8" s="30">
        <f t="shared" si="1"/>
        <v>94.51</v>
      </c>
    </row>
    <row r="9" spans="1:7" ht="21.75" customHeight="1">
      <c r="A9" s="66" t="s">
        <v>506</v>
      </c>
      <c r="B9" s="65">
        <v>423000</v>
      </c>
      <c r="C9" s="65">
        <f>423000-210000</f>
        <v>213000</v>
      </c>
      <c r="D9" s="65">
        <f>219685.64-10000</f>
        <v>209685.64</v>
      </c>
      <c r="E9" s="65">
        <f t="shared" si="0"/>
        <v>98.44</v>
      </c>
      <c r="F9" s="30">
        <v>514742.22</v>
      </c>
      <c r="G9" s="30">
        <f t="shared" si="1"/>
        <v>40.74</v>
      </c>
    </row>
    <row r="10" spans="1:7" ht="21.75" customHeight="1">
      <c r="A10" s="64"/>
      <c r="B10" s="64"/>
      <c r="C10" s="64"/>
      <c r="D10" s="64"/>
      <c r="E10" s="64"/>
      <c r="F10" s="64"/>
      <c r="G10" s="64"/>
    </row>
    <row r="11" spans="1:7" s="34" customFormat="1" ht="21.75" customHeight="1">
      <c r="A11" s="59" t="s">
        <v>507</v>
      </c>
      <c r="B11" s="65">
        <f>B12+B33</f>
        <v>455624.51</v>
      </c>
      <c r="C11" s="65">
        <f>C12+C33</f>
        <v>340624.51</v>
      </c>
      <c r="D11" s="65">
        <f>D12+D33</f>
        <v>343278.77</v>
      </c>
      <c r="E11" s="65">
        <f aca="true" t="shared" si="2" ref="E11:E33">IF(C11=0,"",D11/C11*100)</f>
        <v>100.78</v>
      </c>
      <c r="F11" s="65">
        <v>676498.73</v>
      </c>
      <c r="G11" s="30">
        <f aca="true" t="shared" si="3" ref="G11:G33">IF(F11=0,"",D11/F11*100)</f>
        <v>50.74</v>
      </c>
    </row>
    <row r="12" spans="1:7" s="34" customFormat="1" ht="21.75" customHeight="1">
      <c r="A12" s="66" t="s">
        <v>508</v>
      </c>
      <c r="B12" s="65">
        <f>B16+B23+B28+B13</f>
        <v>32624.51</v>
      </c>
      <c r="C12" s="65">
        <f>C16+C23+C28+C13</f>
        <v>127624.51</v>
      </c>
      <c r="D12" s="65">
        <f>D16+D23+D28+D13</f>
        <v>123593.13</v>
      </c>
      <c r="E12" s="65">
        <f t="shared" si="2"/>
        <v>96.84</v>
      </c>
      <c r="F12" s="65">
        <v>161756.51</v>
      </c>
      <c r="G12" s="30">
        <f t="shared" si="3"/>
        <v>76.41</v>
      </c>
    </row>
    <row r="13" spans="1:7" s="34" customFormat="1" ht="21.75" customHeight="1">
      <c r="A13" s="66" t="s">
        <v>509</v>
      </c>
      <c r="B13" s="65">
        <f>B14+B15</f>
        <v>0</v>
      </c>
      <c r="C13" s="65">
        <f>C14</f>
        <v>8000</v>
      </c>
      <c r="D13" s="65">
        <f>D14</f>
        <v>8000</v>
      </c>
      <c r="E13" s="65">
        <f t="shared" si="2"/>
        <v>100</v>
      </c>
      <c r="F13" s="65">
        <v>22000</v>
      </c>
      <c r="G13" s="30">
        <f t="shared" si="3"/>
        <v>36.36</v>
      </c>
    </row>
    <row r="14" spans="1:7" s="34" customFormat="1" ht="21.75" customHeight="1">
      <c r="A14" s="91" t="s">
        <v>510</v>
      </c>
      <c r="B14" s="65"/>
      <c r="C14" s="92">
        <f>8000</f>
        <v>8000</v>
      </c>
      <c r="D14" s="92">
        <f>8000</f>
        <v>8000</v>
      </c>
      <c r="E14" s="92">
        <f t="shared" si="2"/>
        <v>100</v>
      </c>
      <c r="F14" s="92">
        <v>22000</v>
      </c>
      <c r="G14" s="30">
        <f t="shared" si="3"/>
        <v>36.36</v>
      </c>
    </row>
    <row r="15" spans="1:7" s="34" customFormat="1" ht="21.75" customHeight="1">
      <c r="A15" s="91" t="s">
        <v>511</v>
      </c>
      <c r="B15" s="65"/>
      <c r="C15" s="92">
        <f>8000</f>
        <v>8000</v>
      </c>
      <c r="D15" s="92">
        <f>8000</f>
        <v>8000</v>
      </c>
      <c r="E15" s="92">
        <f t="shared" si="2"/>
        <v>100</v>
      </c>
      <c r="F15" s="92">
        <v>22000</v>
      </c>
      <c r="G15" s="30">
        <f t="shared" si="3"/>
        <v>36.36</v>
      </c>
    </row>
    <row r="16" spans="1:7" s="34" customFormat="1" ht="21.75" customHeight="1">
      <c r="A16" s="61" t="s">
        <v>512</v>
      </c>
      <c r="B16" s="65">
        <f>B17+B20</f>
        <v>2524.51</v>
      </c>
      <c r="C16" s="65">
        <f>C17+C20</f>
        <v>89524.51</v>
      </c>
      <c r="D16" s="65">
        <f>D17+D20</f>
        <v>88696.45</v>
      </c>
      <c r="E16" s="65">
        <f t="shared" si="2"/>
        <v>99.08</v>
      </c>
      <c r="F16" s="65">
        <v>116273.22</v>
      </c>
      <c r="G16" s="30">
        <f t="shared" si="3"/>
        <v>76.28</v>
      </c>
    </row>
    <row r="17" spans="1:7" s="34" customFormat="1" ht="21.75" customHeight="1">
      <c r="A17" s="91" t="s">
        <v>513</v>
      </c>
      <c r="B17" s="38">
        <v>1958.26</v>
      </c>
      <c r="C17" s="38">
        <f>C18+C19</f>
        <v>88958.26</v>
      </c>
      <c r="D17" s="38">
        <f>D18+D19</f>
        <v>88130.2</v>
      </c>
      <c r="E17" s="38">
        <f t="shared" si="2"/>
        <v>99.07</v>
      </c>
      <c r="F17" s="38">
        <v>115477.72</v>
      </c>
      <c r="G17" s="38">
        <f t="shared" si="3"/>
        <v>76.32</v>
      </c>
    </row>
    <row r="18" spans="1:7" s="34" customFormat="1" ht="21.75" customHeight="1">
      <c r="A18" s="91" t="s">
        <v>514</v>
      </c>
      <c r="B18" s="38">
        <v>1958.26</v>
      </c>
      <c r="C18" s="38">
        <v>1958.26</v>
      </c>
      <c r="D18" s="38">
        <v>1130.2</v>
      </c>
      <c r="E18" s="38">
        <f t="shared" si="2"/>
        <v>57.71</v>
      </c>
      <c r="F18" s="38">
        <v>1477.72</v>
      </c>
      <c r="G18" s="38">
        <f t="shared" si="3"/>
        <v>76.48</v>
      </c>
    </row>
    <row r="19" spans="1:7" s="34" customFormat="1" ht="27" customHeight="1">
      <c r="A19" s="91" t="s">
        <v>515</v>
      </c>
      <c r="B19" s="38"/>
      <c r="C19" s="38">
        <v>87000</v>
      </c>
      <c r="D19" s="38">
        <v>87000</v>
      </c>
      <c r="E19" s="38">
        <f t="shared" si="2"/>
        <v>100</v>
      </c>
      <c r="F19" s="38">
        <v>114000</v>
      </c>
      <c r="G19" s="38">
        <f t="shared" si="3"/>
        <v>76.32</v>
      </c>
    </row>
    <row r="20" spans="1:7" s="34" customFormat="1" ht="21.75" customHeight="1">
      <c r="A20" s="91" t="s">
        <v>516</v>
      </c>
      <c r="B20" s="38">
        <v>566.25</v>
      </c>
      <c r="C20" s="38">
        <v>566.25</v>
      </c>
      <c r="D20" s="38">
        <v>566.25</v>
      </c>
      <c r="E20" s="38">
        <f t="shared" si="2"/>
        <v>100</v>
      </c>
      <c r="F20" s="92">
        <v>795.5</v>
      </c>
      <c r="G20" s="38">
        <f t="shared" si="3"/>
        <v>71.18</v>
      </c>
    </row>
    <row r="21" spans="1:7" s="34" customFormat="1" ht="21.75" customHeight="1">
      <c r="A21" s="91" t="s">
        <v>517</v>
      </c>
      <c r="B21" s="38"/>
      <c r="C21" s="38"/>
      <c r="D21" s="38"/>
      <c r="E21" s="38">
        <f t="shared" si="2"/>
      </c>
      <c r="F21" s="38">
        <v>300</v>
      </c>
      <c r="G21" s="38">
        <f t="shared" si="3"/>
        <v>0</v>
      </c>
    </row>
    <row r="22" spans="1:7" ht="21.75" customHeight="1">
      <c r="A22" s="91" t="s">
        <v>518</v>
      </c>
      <c r="B22" s="38">
        <v>566.25</v>
      </c>
      <c r="C22" s="38">
        <v>566.25</v>
      </c>
      <c r="D22" s="38">
        <v>566.25</v>
      </c>
      <c r="E22" s="38">
        <f t="shared" si="2"/>
        <v>100</v>
      </c>
      <c r="F22" s="38">
        <v>495.5</v>
      </c>
      <c r="G22" s="38">
        <f t="shared" si="3"/>
        <v>114.28</v>
      </c>
    </row>
    <row r="23" spans="1:7" s="34" customFormat="1" ht="21.75" customHeight="1">
      <c r="A23" s="93" t="s">
        <v>519</v>
      </c>
      <c r="B23" s="65">
        <v>30000</v>
      </c>
      <c r="C23" s="65">
        <v>30000</v>
      </c>
      <c r="D23" s="65">
        <f>D24</f>
        <v>26717.28</v>
      </c>
      <c r="E23" s="65">
        <f t="shared" si="2"/>
        <v>89.06</v>
      </c>
      <c r="F23" s="65">
        <v>23259.18</v>
      </c>
      <c r="G23" s="30">
        <f t="shared" si="3"/>
        <v>114.87</v>
      </c>
    </row>
    <row r="24" spans="1:7" ht="21.75" customHeight="1">
      <c r="A24" s="91" t="s">
        <v>520</v>
      </c>
      <c r="B24" s="92">
        <v>30000</v>
      </c>
      <c r="C24" s="92">
        <v>30000</v>
      </c>
      <c r="D24" s="38">
        <v>26717.28</v>
      </c>
      <c r="E24" s="92">
        <f t="shared" si="2"/>
        <v>89.06</v>
      </c>
      <c r="F24" s="38">
        <v>23259.18</v>
      </c>
      <c r="G24" s="38">
        <f t="shared" si="3"/>
        <v>114.87</v>
      </c>
    </row>
    <row r="25" spans="1:7" ht="21.75" customHeight="1">
      <c r="A25" s="91" t="s">
        <v>521</v>
      </c>
      <c r="B25" s="92">
        <v>30000</v>
      </c>
      <c r="C25" s="92">
        <v>30000</v>
      </c>
      <c r="D25" s="38">
        <v>20611.68</v>
      </c>
      <c r="E25" s="92">
        <f t="shared" si="2"/>
        <v>68.71</v>
      </c>
      <c r="F25" s="38">
        <v>20556.18</v>
      </c>
      <c r="G25" s="38">
        <f t="shared" si="3"/>
        <v>100.27</v>
      </c>
    </row>
    <row r="26" spans="1:7" ht="21.75" customHeight="1">
      <c r="A26" s="91" t="s">
        <v>522</v>
      </c>
      <c r="B26" s="92"/>
      <c r="C26" s="92"/>
      <c r="D26" s="92">
        <v>1715</v>
      </c>
      <c r="E26" s="92">
        <f t="shared" si="2"/>
      </c>
      <c r="F26" s="38">
        <v>978</v>
      </c>
      <c r="G26" s="38">
        <f t="shared" si="3"/>
        <v>175.36</v>
      </c>
    </row>
    <row r="27" spans="1:7" ht="21.75" customHeight="1">
      <c r="A27" s="91" t="s">
        <v>523</v>
      </c>
      <c r="B27" s="92"/>
      <c r="C27" s="92"/>
      <c r="D27" s="92">
        <v>4390.6</v>
      </c>
      <c r="E27" s="92">
        <f t="shared" si="2"/>
      </c>
      <c r="F27" s="38">
        <v>1725</v>
      </c>
      <c r="G27" s="38">
        <f t="shared" si="3"/>
        <v>254.53</v>
      </c>
    </row>
    <row r="28" spans="1:256" s="84" customFormat="1" ht="21.75" customHeight="1">
      <c r="A28" s="31" t="s">
        <v>524</v>
      </c>
      <c r="B28" s="94">
        <f>SUM(B29)</f>
        <v>100</v>
      </c>
      <c r="C28" s="94">
        <f>SUM(C29)</f>
        <v>100</v>
      </c>
      <c r="D28" s="94">
        <f>SUM(D29)</f>
        <v>179.4</v>
      </c>
      <c r="E28" s="94">
        <f t="shared" si="2"/>
        <v>179.4</v>
      </c>
      <c r="F28" s="30">
        <v>224.11</v>
      </c>
      <c r="G28" s="30">
        <f t="shared" si="3"/>
        <v>80.05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7" ht="21.75" customHeight="1">
      <c r="A29" s="36" t="s">
        <v>525</v>
      </c>
      <c r="B29" s="92">
        <v>100</v>
      </c>
      <c r="C29" s="92">
        <v>100</v>
      </c>
      <c r="D29" s="38">
        <v>179.4</v>
      </c>
      <c r="E29" s="92">
        <f t="shared" si="2"/>
        <v>179.4</v>
      </c>
      <c r="F29" s="38">
        <v>224.11</v>
      </c>
      <c r="G29" s="38">
        <f t="shared" si="3"/>
        <v>80.05</v>
      </c>
    </row>
    <row r="30" spans="1:7" s="34" customFormat="1" ht="21.75" customHeight="1">
      <c r="A30" s="36" t="s">
        <v>526</v>
      </c>
      <c r="B30" s="92">
        <v>100</v>
      </c>
      <c r="C30" s="92">
        <v>100</v>
      </c>
      <c r="D30" s="38">
        <v>179.4</v>
      </c>
      <c r="E30" s="92">
        <f t="shared" si="2"/>
        <v>179.4</v>
      </c>
      <c r="F30" s="38">
        <v>79.82</v>
      </c>
      <c r="G30" s="38">
        <f t="shared" si="3"/>
        <v>224.76</v>
      </c>
    </row>
    <row r="31" spans="1:7" s="34" customFormat="1" ht="21.75" customHeight="1">
      <c r="A31" s="36" t="s">
        <v>527</v>
      </c>
      <c r="B31" s="92"/>
      <c r="C31" s="92"/>
      <c r="D31" s="92"/>
      <c r="E31" s="92">
        <f t="shared" si="2"/>
      </c>
      <c r="F31" s="38">
        <v>23.37</v>
      </c>
      <c r="G31" s="38">
        <f t="shared" si="3"/>
        <v>0</v>
      </c>
    </row>
    <row r="32" spans="1:7" s="34" customFormat="1" ht="21.75" customHeight="1">
      <c r="A32" s="36" t="s">
        <v>528</v>
      </c>
      <c r="B32" s="92"/>
      <c r="C32" s="92"/>
      <c r="D32" s="92"/>
      <c r="E32" s="92">
        <f t="shared" si="2"/>
      </c>
      <c r="F32" s="38">
        <v>120.92</v>
      </c>
      <c r="G32" s="38">
        <f t="shared" si="3"/>
        <v>0</v>
      </c>
    </row>
    <row r="33" spans="1:7" ht="21.75" customHeight="1">
      <c r="A33" s="66" t="s">
        <v>529</v>
      </c>
      <c r="B33" s="65">
        <f>B9</f>
        <v>423000</v>
      </c>
      <c r="C33" s="65">
        <f>C9</f>
        <v>213000</v>
      </c>
      <c r="D33" s="65">
        <f>D9+10000</f>
        <v>219685.64</v>
      </c>
      <c r="E33" s="65">
        <f t="shared" si="2"/>
        <v>103.14</v>
      </c>
      <c r="F33" s="65">
        <v>514742.22</v>
      </c>
      <c r="G33" s="30">
        <f t="shared" si="3"/>
        <v>42.68</v>
      </c>
    </row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</sheetData>
  <sheetProtection/>
  <mergeCells count="2">
    <mergeCell ref="A1:G1"/>
    <mergeCell ref="A10:G10"/>
  </mergeCells>
  <printOptions horizontalCentered="1"/>
  <pageMargins left="0.4326388888888889" right="0.3541666666666667" top="1.062992125984252" bottom="1.062992125984252" header="0.5118110236220472" footer="0.5118110236220472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火星羊</cp:lastModifiedBy>
  <cp:lastPrinted>2019-07-24T09:07:14Z</cp:lastPrinted>
  <dcterms:created xsi:type="dcterms:W3CDTF">2006-09-13T11:21:51Z</dcterms:created>
  <dcterms:modified xsi:type="dcterms:W3CDTF">2022-02-22T01:31:26Z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D34719D2DED8497C999B7B1CE3665CB0</vt:lpwstr>
  </property>
</Properties>
</file>