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180" tabRatio="933" activeTab="7"/>
  </bookViews>
  <sheets>
    <sheet name="17收入1" sheetId="9" r:id="rId1"/>
    <sheet name="17全区2" sheetId="6" r:id="rId2"/>
    <sheet name="17区本级3" sheetId="7" r:id="rId3"/>
    <sheet name="17平衡表4、5" sheetId="17" r:id="rId4"/>
    <sheet name="17基金1" sheetId="10" r:id="rId5"/>
    <sheet name="17基金平衡2" sheetId="19" r:id="rId6"/>
    <sheet name="17国资" sheetId="11" r:id="rId7"/>
    <sheet name="17社保" sheetId="15" r:id="rId8"/>
  </sheets>
  <externalReferences>
    <externalReference r:id="rId9"/>
    <externalReference r:id="rId10"/>
  </externalReferences>
  <definedNames>
    <definedName name="_xlnm._FilterDatabase" localSheetId="2" hidden="1">'17区本级3'!$A$4:$H$381</definedName>
    <definedName name="_xlnm._FilterDatabase" localSheetId="1" hidden="1">'17全区2'!#REF!</definedName>
    <definedName name="_xlnm.Print_Titles" localSheetId="2">'17区本级3'!$3:$4</definedName>
    <definedName name="_xlnm.Print_Titles" localSheetId="1">'17全区2'!$3:$4</definedName>
  </definedNames>
  <calcPr calcId="144525" fullPrecision="0"/>
</workbook>
</file>

<file path=xl/sharedStrings.xml><?xml version="1.0" encoding="utf-8"?>
<sst xmlns="http://schemas.openxmlformats.org/spreadsheetml/2006/main" count="518">
  <si>
    <r>
      <rPr>
        <sz val="20"/>
        <rFont val="Times New Roman"/>
        <charset val="134"/>
      </rPr>
      <t>2017</t>
    </r>
    <r>
      <rPr>
        <sz val="20"/>
        <rFont val="方正小标宋_GBK"/>
        <charset val="134"/>
      </rPr>
      <t>年西湖区一般公共预算收入执行情况表</t>
    </r>
  </si>
  <si>
    <r>
      <rPr>
        <sz val="10"/>
        <rFont val="宋体"/>
        <charset val="134"/>
      </rPr>
      <t>单位：万元</t>
    </r>
  </si>
  <si>
    <r>
      <rPr>
        <b/>
        <sz val="10"/>
        <rFont val="宋体"/>
        <charset val="134"/>
      </rPr>
      <t>收入项目</t>
    </r>
  </si>
  <si>
    <r>
      <rPr>
        <b/>
        <sz val="10"/>
        <rFont val="Times New Roman"/>
        <charset val="134"/>
      </rPr>
      <t>2017</t>
    </r>
    <r>
      <rPr>
        <b/>
        <sz val="10"/>
        <rFont val="宋体"/>
        <charset val="134"/>
      </rPr>
      <t>年预期</t>
    </r>
  </si>
  <si>
    <r>
      <rPr>
        <b/>
        <sz val="10"/>
        <rFont val="Times New Roman"/>
        <charset val="134"/>
      </rPr>
      <t>2017</t>
    </r>
    <r>
      <rPr>
        <b/>
        <sz val="10"/>
        <rFont val="宋体"/>
        <charset val="134"/>
      </rPr>
      <t>年实绩</t>
    </r>
  </si>
  <si>
    <r>
      <rPr>
        <b/>
        <sz val="10"/>
        <rFont val="宋体"/>
        <charset val="134"/>
      </rPr>
      <t>为预期</t>
    </r>
    <r>
      <rPr>
        <b/>
        <sz val="10"/>
        <rFont val="Times New Roman"/>
        <charset val="134"/>
      </rPr>
      <t>%</t>
    </r>
  </si>
  <si>
    <r>
      <rPr>
        <b/>
        <sz val="10"/>
        <rFont val="宋体"/>
        <charset val="134"/>
      </rPr>
      <t>上年实绩    （调整数）</t>
    </r>
  </si>
  <si>
    <r>
      <rPr>
        <b/>
        <sz val="10"/>
        <rFont val="宋体"/>
        <charset val="134"/>
      </rPr>
      <t>为上年</t>
    </r>
    <r>
      <rPr>
        <b/>
        <sz val="10"/>
        <rFont val="Times New Roman"/>
        <charset val="134"/>
      </rPr>
      <t>%</t>
    </r>
  </si>
  <si>
    <r>
      <rPr>
        <b/>
        <sz val="10"/>
        <rFont val="宋体"/>
        <charset val="134"/>
      </rPr>
      <t>一般公共预算收入合计</t>
    </r>
  </si>
  <si>
    <r>
      <rPr>
        <b/>
        <sz val="10"/>
        <rFont val="宋体"/>
        <charset val="134"/>
      </rPr>
      <t>一、税收收入</t>
    </r>
  </si>
  <si>
    <r>
      <rPr>
        <sz val="10"/>
        <rFont val="Times New Roman"/>
        <charset val="134"/>
      </rPr>
      <t xml:space="preserve">  1</t>
    </r>
    <r>
      <rPr>
        <sz val="10"/>
        <rFont val="宋体"/>
        <charset val="134"/>
      </rPr>
      <t>、增值税地方部分</t>
    </r>
  </si>
  <si>
    <r>
      <rPr>
        <sz val="10"/>
        <rFont val="Times New Roman"/>
        <charset val="134"/>
      </rPr>
      <t xml:space="preserve">  2</t>
    </r>
    <r>
      <rPr>
        <sz val="10"/>
        <rFont val="宋体"/>
        <charset val="134"/>
      </rPr>
      <t>、营改增地方部分</t>
    </r>
  </si>
  <si>
    <r>
      <rPr>
        <sz val="10"/>
        <rFont val="Times New Roman"/>
        <charset val="134"/>
      </rPr>
      <t xml:space="preserve">  3</t>
    </r>
    <r>
      <rPr>
        <sz val="10"/>
        <rFont val="宋体"/>
        <charset val="134"/>
      </rPr>
      <t>、营业税地方部分</t>
    </r>
  </si>
  <si>
    <r>
      <rPr>
        <sz val="10"/>
        <rFont val="Times New Roman"/>
        <charset val="134"/>
      </rPr>
      <t xml:space="preserve">  4</t>
    </r>
    <r>
      <rPr>
        <sz val="10"/>
        <rFont val="宋体"/>
        <charset val="134"/>
      </rPr>
      <t>、企业所得税地方部分</t>
    </r>
  </si>
  <si>
    <r>
      <rPr>
        <sz val="10"/>
        <rFont val="Times New Roman"/>
        <charset val="134"/>
      </rPr>
      <t xml:space="preserve">  5</t>
    </r>
    <r>
      <rPr>
        <sz val="10"/>
        <rFont val="宋体"/>
        <charset val="134"/>
      </rPr>
      <t>、个人所得税地方部分</t>
    </r>
  </si>
  <si>
    <r>
      <rPr>
        <sz val="10"/>
        <rFont val="Times New Roman"/>
        <charset val="134"/>
      </rPr>
      <t xml:space="preserve">  6</t>
    </r>
    <r>
      <rPr>
        <sz val="10"/>
        <rFont val="宋体"/>
        <charset val="134"/>
      </rPr>
      <t>、城市维护建设税</t>
    </r>
  </si>
  <si>
    <r>
      <rPr>
        <sz val="10"/>
        <rFont val="Times New Roman"/>
        <charset val="134"/>
      </rPr>
      <t xml:space="preserve">  7</t>
    </r>
    <r>
      <rPr>
        <sz val="10"/>
        <rFont val="宋体"/>
        <charset val="134"/>
      </rPr>
      <t>、其他税收</t>
    </r>
  </si>
  <si>
    <r>
      <rPr>
        <b/>
        <sz val="10"/>
        <rFont val="宋体"/>
        <charset val="134"/>
      </rPr>
      <t>二、非税收入</t>
    </r>
  </si>
  <si>
    <r>
      <rPr>
        <sz val="10"/>
        <rFont val="Times New Roman"/>
        <charset val="134"/>
      </rPr>
      <t xml:space="preserve">  1</t>
    </r>
    <r>
      <rPr>
        <sz val="10"/>
        <rFont val="宋体"/>
        <charset val="134"/>
      </rPr>
      <t>、专项收入</t>
    </r>
  </si>
  <si>
    <r>
      <rPr>
        <sz val="10"/>
        <rFont val="宋体"/>
        <charset val="134"/>
      </rPr>
      <t>其中：教育费附加收入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</si>
  <si>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地方教育附加收入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</si>
  <si>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残疾人就业保障金收入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</si>
  <si>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水利建设专项收入</t>
    </r>
  </si>
  <si>
    <r>
      <rPr>
        <sz val="10"/>
        <rFont val="Times New Roman"/>
        <charset val="134"/>
      </rPr>
      <t xml:space="preserve">  2</t>
    </r>
    <r>
      <rPr>
        <sz val="10"/>
        <rFont val="宋体"/>
        <charset val="134"/>
      </rPr>
      <t>、罚没收入</t>
    </r>
  </si>
  <si>
    <r>
      <rPr>
        <sz val="10"/>
        <rFont val="Times New Roman"/>
        <charset val="134"/>
      </rPr>
      <t xml:space="preserve">  3</t>
    </r>
    <r>
      <rPr>
        <sz val="10"/>
        <rFont val="宋体"/>
        <charset val="134"/>
      </rPr>
      <t>、国有有偿使用收入（国库利息收入）</t>
    </r>
  </si>
  <si>
    <r>
      <rPr>
        <sz val="10"/>
        <rFont val="Times New Roman"/>
        <charset val="134"/>
      </rPr>
      <t xml:space="preserve">  4</t>
    </r>
    <r>
      <rPr>
        <sz val="10"/>
        <rFont val="宋体"/>
        <charset val="134"/>
      </rPr>
      <t>、行政事业收费性收入</t>
    </r>
  </si>
  <si>
    <r>
      <rPr>
        <sz val="20"/>
        <color theme="1"/>
        <rFont val="Times New Roman"/>
        <charset val="134"/>
      </rPr>
      <t>2017</t>
    </r>
    <r>
      <rPr>
        <sz val="20"/>
        <color theme="1"/>
        <rFont val="方正小标宋_GBK"/>
        <charset val="134"/>
      </rPr>
      <t>年西湖区一般公共预算支出执行情况表</t>
    </r>
  </si>
  <si>
    <r>
      <rPr>
        <sz val="10"/>
        <color theme="1"/>
        <rFont val="宋体"/>
        <charset val="134"/>
      </rPr>
      <t>单位：万元</t>
    </r>
  </si>
  <si>
    <t>科目  编码</t>
  </si>
  <si>
    <t>科目名称</t>
  </si>
  <si>
    <r>
      <rPr>
        <b/>
        <sz val="9"/>
        <color theme="1"/>
        <rFont val="宋体"/>
        <charset val="134"/>
      </rPr>
      <t>全区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</si>
  <si>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宋体"/>
        <charset val="134"/>
      </rPr>
      <t>预算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</si>
  <si>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宋体"/>
        <charset val="134"/>
      </rPr>
      <t>调整数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</si>
  <si>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Times New Roman"/>
        <charset val="134"/>
      </rPr>
      <t xml:space="preserve">       </t>
    </r>
    <r>
      <rPr>
        <b/>
        <sz val="9"/>
        <color theme="1"/>
        <rFont val="宋体"/>
        <charset val="134"/>
      </rPr>
      <t>实绩</t>
    </r>
  </si>
  <si>
    <r>
      <rPr>
        <b/>
        <sz val="9"/>
        <color theme="1"/>
        <rFont val="宋体"/>
        <charset val="134"/>
      </rPr>
      <t>为调整</t>
    </r>
    <r>
      <rPr>
        <b/>
        <sz val="9"/>
        <color theme="1"/>
        <rFont val="Times New Roman"/>
        <charset val="134"/>
      </rPr>
      <t xml:space="preserve">        </t>
    </r>
    <r>
      <rPr>
        <b/>
        <sz val="9"/>
        <color theme="1"/>
        <rFont val="宋体"/>
        <charset val="134"/>
      </rPr>
      <t>预算</t>
    </r>
    <r>
      <rPr>
        <b/>
        <sz val="9"/>
        <color theme="1"/>
        <rFont val="Times New Roman"/>
        <charset val="134"/>
      </rPr>
      <t>%</t>
    </r>
  </si>
  <si>
    <r>
      <rPr>
        <b/>
        <sz val="9"/>
        <color theme="1"/>
        <rFont val="宋体"/>
        <charset val="134"/>
      </rPr>
      <t>上年实绩</t>
    </r>
  </si>
  <si>
    <r>
      <rPr>
        <b/>
        <sz val="9"/>
        <color theme="1"/>
        <rFont val="宋体"/>
        <charset val="134"/>
      </rPr>
      <t>为上年</t>
    </r>
    <r>
      <rPr>
        <b/>
        <sz val="9"/>
        <color theme="1"/>
        <rFont val="Times New Roman"/>
        <charset val="134"/>
      </rPr>
      <t>%</t>
    </r>
  </si>
  <si>
    <r>
      <rPr>
        <b/>
        <sz val="9"/>
        <color theme="1"/>
        <rFont val="宋体"/>
        <charset val="134"/>
      </rPr>
      <t>支出合计</t>
    </r>
  </si>
  <si>
    <r>
      <rPr>
        <b/>
        <sz val="9"/>
        <color theme="1"/>
        <rFont val="宋体"/>
        <charset val="134"/>
      </rPr>
      <t>一、一般公共预算支出</t>
    </r>
  </si>
  <si>
    <r>
      <rPr>
        <b/>
        <sz val="9"/>
        <color theme="1"/>
        <rFont val="宋体"/>
        <charset val="134"/>
      </rPr>
      <t>一般公共服务支出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</si>
  <si>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人大事务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</si>
  <si>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行政运行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</si>
  <si>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一般行政管理事务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</si>
  <si>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人大会议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</si>
  <si>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人大代表履职能力提升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</si>
  <si>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其他人大事务支出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</si>
  <si>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政协事务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</si>
  <si>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政协会议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</si>
  <si>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参政议政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</si>
  <si>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政府办公厅（室）及相关机构事务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</si>
  <si>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机关服务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</si>
  <si>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专项服务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</si>
  <si>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法制建设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</si>
  <si>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信访事务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</si>
  <si>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事业运行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</si>
  <si>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其他政府办公厅（室）及相关机构事务支出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</si>
  <si>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发展与改革事务</t>
    </r>
  </si>
  <si>
    <t>2010407</t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</si>
  <si>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经济体制改革研究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</si>
  <si>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物价管理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</si>
  <si>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其他发展与改革事务支出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</si>
  <si>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统计信息事务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</si>
  <si>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专项统计业务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</si>
  <si>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专项普查活动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</si>
  <si>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统计抽样调查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</si>
  <si>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其他统计信息事务支出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</si>
  <si>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财政事务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</si>
  <si>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预算改革业务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</si>
  <si>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财政国库业务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</si>
  <si>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信息化建设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</si>
  <si>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财政委托业务支出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</si>
  <si>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税收事务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</si>
  <si>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协税护税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</si>
  <si>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其他税收事务支出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</si>
  <si>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审计事务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</si>
  <si>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其他审计事务支出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</si>
  <si>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人力资源事务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</si>
  <si>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资助留学回国人员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</si>
  <si>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公务员招考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</si>
  <si>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公务员综合管理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</si>
  <si>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纪检监察事务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</si>
  <si>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派驻派出机构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</si>
  <si>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其他纪检监察事务支出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</si>
  <si>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商贸事务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</si>
  <si>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国际经济合作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</si>
  <si>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招商引资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</si>
  <si>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其他商贸事务支出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</si>
  <si>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工商行政管理事务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</si>
  <si>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工商行政管理专项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</si>
  <si>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执法办案专项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</si>
  <si>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消费者权益保护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</si>
  <si>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其他工商行政管理事务支出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</si>
  <si>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质量技术监督与检验检疫事务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</si>
  <si>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质量技术监督行政执法及业务管理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</si>
  <si>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档案事务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</si>
  <si>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档案馆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</si>
  <si>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民主党派及工商联事务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</si>
  <si>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群众团体事务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</si>
  <si>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其他群众团体事务支出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</si>
  <si>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党委办公厅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室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及相关机构事务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</si>
  <si>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其他党委办公厅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室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及相关机构事务支出</t>
    </r>
  </si>
  <si>
    <t xml:space="preserve">                                     </t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</si>
  <si>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宣传事务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</si>
  <si>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统战事务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</si>
  <si>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其他共产党事务支出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</si>
  <si>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其他共产党事务支出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</si>
  <si>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其他一般公共服务支出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</si>
  <si>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其他一般公共服务支出</t>
    </r>
  </si>
  <si>
    <r>
      <rPr>
        <b/>
        <sz val="9"/>
        <color theme="1"/>
        <rFont val="宋体"/>
        <charset val="134"/>
      </rPr>
      <t>国防支出</t>
    </r>
  </si>
  <si>
    <r>
      <rPr>
        <b/>
        <sz val="9"/>
        <color theme="1"/>
        <rFont val="宋体"/>
        <charset val="134"/>
      </rPr>
      <t>公共安全支出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</si>
  <si>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其中：武装警察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</si>
  <si>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内卫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</si>
  <si>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消防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</si>
  <si>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公安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</si>
  <si>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治安管理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</si>
  <si>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刑事侦查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</si>
  <si>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禁毒管理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</si>
  <si>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道路交通管理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</si>
  <si>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反恐怖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</si>
  <si>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拘押收教场所管理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</si>
  <si>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其他公安支出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</si>
  <si>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检察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</si>
  <si>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查办和预防职务犯罪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</si>
  <si>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侦查监督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</si>
  <si>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法院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</si>
  <si>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案件审判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</si>
  <si>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司法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</si>
  <si>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基层司法业务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</si>
  <si>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普法宣传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</si>
  <si>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法律援助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</si>
  <si>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其他司法支出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</si>
  <si>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其他公共安全支出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</si>
  <si>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其他公共安全支出</t>
    </r>
  </si>
  <si>
    <r>
      <rPr>
        <b/>
        <sz val="9"/>
        <color theme="1"/>
        <rFont val="宋体"/>
        <charset val="134"/>
      </rPr>
      <t>教育支出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</si>
  <si>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教育管理事务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</si>
  <si>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普通教育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</si>
  <si>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学前教育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</si>
  <si>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小学教育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</si>
  <si>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初中教育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</si>
  <si>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高中教育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</si>
  <si>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其他普通教育支出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</si>
  <si>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职业教育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</si>
  <si>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职业高中教育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</si>
  <si>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成人教育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</si>
  <si>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其他成人教育支出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</si>
  <si>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特殊教育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</si>
  <si>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其他特殊教育支出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</si>
  <si>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进修及培训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</si>
  <si>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其他进修及培训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</si>
  <si>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教育费附加安排的支出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</si>
  <si>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其他教育费附加安排的支出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</si>
  <si>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其他教育支出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</si>
  <si>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其他教育支出</t>
    </r>
  </si>
  <si>
    <r>
      <rPr>
        <b/>
        <sz val="9"/>
        <color theme="1"/>
        <rFont val="宋体"/>
        <charset val="134"/>
      </rPr>
      <t>科学技术支出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</si>
  <si>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科学技术管理事务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</si>
  <si>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其他科学技术管理事务支出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</si>
  <si>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技术研究与开发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</si>
  <si>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产业技术研究与开发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</si>
  <si>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科技条件与服务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</si>
  <si>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机构运行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</si>
  <si>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科学技术普及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</si>
  <si>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科普活动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</si>
  <si>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学术交流活动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</si>
  <si>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其他科学技术普及支出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</si>
  <si>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其他科学技术支出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</si>
  <si>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其他科学技术支出</t>
    </r>
  </si>
  <si>
    <r>
      <rPr>
        <b/>
        <sz val="9"/>
        <color theme="1"/>
        <rFont val="宋体"/>
        <charset val="134"/>
      </rPr>
      <t>文化体育与传媒支出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</si>
  <si>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文化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</si>
  <si>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图书馆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</si>
  <si>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文化展示及纪念机构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</si>
  <si>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群众文化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</si>
  <si>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其他文化支出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</si>
  <si>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文物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</si>
  <si>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文物保护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</si>
  <si>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体育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</si>
  <si>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群众体育</t>
    </r>
  </si>
  <si>
    <t>2070399</t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</si>
  <si>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其他体育支出</t>
    </r>
  </si>
  <si>
    <t>20704</t>
  </si>
  <si>
    <t xml:space="preserve"> 新闻出版广播影视</t>
  </si>
  <si>
    <t>2070499</t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</si>
  <si>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其他新闻出版广播影视支出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</si>
  <si>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其他文化体育与传媒支出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</si>
  <si>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其他文化体育与传媒支出</t>
    </r>
  </si>
  <si>
    <r>
      <rPr>
        <b/>
        <sz val="9"/>
        <color theme="1"/>
        <rFont val="宋体"/>
        <charset val="134"/>
      </rPr>
      <t>社会保障和就业支出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</si>
  <si>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人力资源和社会保障管理事务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</si>
  <si>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综合业务管理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</si>
  <si>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劳动保障监察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</si>
  <si>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就业管理事务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</si>
  <si>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社会保险业务管理事务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</si>
  <si>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社会保险经办机构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</si>
  <si>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劳动人事争议调解仲裁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</si>
  <si>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其他人力资源和社会保障管理事务支出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</si>
  <si>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民政管理事务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</si>
  <si>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拥军优属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</si>
  <si>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老龄事务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</si>
  <si>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民间组织管理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</si>
  <si>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行政区划和地名管理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</si>
  <si>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基层政权和社区建设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</si>
  <si>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其他民政管理事务支出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</si>
  <si>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行政事业单位离退休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</si>
  <si>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归口管理的行政单位离退休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</si>
  <si>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事业单位离退休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</si>
  <si>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离退休人员管理机构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</si>
  <si>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未归口管理的行政单位离退休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</si>
  <si>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机关事业单位基本养老保险缴费支出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</si>
  <si>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机关事业单位职业年金缴费支出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</si>
  <si>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对机关事业单位基本养老保险基金的补助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</si>
  <si>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其他行政事业单位离退休支出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</si>
  <si>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就业补助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</si>
  <si>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社会保险补贴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</si>
  <si>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公益性岗位补贴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</si>
  <si>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其他就业补助支出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</si>
  <si>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抚恤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</si>
  <si>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死亡抚恤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</si>
  <si>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伤残抚恤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</si>
  <si>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义务兵优待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</si>
  <si>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其他优抚支出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</si>
  <si>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退役安置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</si>
  <si>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退役士兵安置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</si>
  <si>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军队移交政府的离退休人员安置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</si>
  <si>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退役士兵管理教育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</si>
  <si>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社会福利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</si>
  <si>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老年福利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</si>
  <si>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殡葬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</si>
  <si>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社会福利事业单位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</si>
  <si>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其他社会福利支出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</si>
  <si>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残疾人事业</t>
    </r>
  </si>
  <si>
    <t>2081102</t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</si>
  <si>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残疾人康复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</si>
  <si>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残疾人就业和扶贫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</si>
  <si>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残疾人体育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</si>
  <si>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残疾人生活和护理补贴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</si>
  <si>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其他残疾人事业支出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</si>
  <si>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自然灾害生活救助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</si>
  <si>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其他自然灾害生活救助支出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</si>
  <si>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红十字事业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</si>
  <si>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其他红十字事业支出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</si>
  <si>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最低生活保障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</si>
  <si>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城市最低生活保障金支出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</si>
  <si>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农村最低生活保障金支出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</si>
  <si>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临时救助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</si>
  <si>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临时救助支出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</si>
  <si>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流浪乞讨人员救助支出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</si>
  <si>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其他生活救助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</si>
  <si>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其他城市生活救助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</si>
  <si>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其他农村生活救助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</si>
  <si>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财政对基本养老保险基金的补助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</si>
  <si>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财政对城乡居民基本养老保险基金的补助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</si>
  <si>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其他社会保障和就业支出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</si>
  <si>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其他社会保障和就业支出</t>
    </r>
  </si>
  <si>
    <r>
      <rPr>
        <b/>
        <sz val="9"/>
        <color theme="1"/>
        <rFont val="宋体"/>
        <charset val="134"/>
      </rPr>
      <t>医疗卫生与计划生育支出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</si>
  <si>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医疗卫生与计划生育管理事务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</si>
  <si>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其他医疗卫生与计划生育管理事务支出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</si>
  <si>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公共卫生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</si>
  <si>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疾病预防控制机构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</si>
  <si>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卫生监督机构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</si>
  <si>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妇幼保健机构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</si>
  <si>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其他专业公共卫生机构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</si>
  <si>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基本公共卫生服务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</si>
  <si>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重大公共卫生专项</t>
    </r>
  </si>
  <si>
    <t>2100410</t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</si>
  <si>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突发公共卫生事件应急处理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</si>
  <si>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其他公共卫生支出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</si>
  <si>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计划生育事务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</si>
  <si>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其他计划生育事务支出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</si>
  <si>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食品和药品监督管理事务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</si>
  <si>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药品事务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</si>
  <si>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食品安全事务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</si>
  <si>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其他食品和药品监督管理事务支出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</si>
  <si>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行政事业单位医疗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</si>
  <si>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行政单位医疗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</si>
  <si>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事业单位医疗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</si>
  <si>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财政对基本医疗保险基金的补助</t>
    </r>
  </si>
  <si>
    <t>2101202</t>
  </si>
  <si>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财政对城乡居民基本医疗保险基金的补助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</si>
  <si>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医疗救助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</si>
  <si>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城乡医疗救助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</si>
  <si>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其他医疗卫生与计划生育支出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</si>
  <si>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其他医疗卫生与计划生育支出</t>
    </r>
  </si>
  <si>
    <r>
      <rPr>
        <b/>
        <sz val="9"/>
        <color theme="1"/>
        <rFont val="宋体"/>
        <charset val="134"/>
      </rPr>
      <t>节能环保支出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</si>
  <si>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环境保护管理事务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</si>
  <si>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其他环境保护管理事务支出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</si>
  <si>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污染减排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</si>
  <si>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其他污染减排支出</t>
    </r>
  </si>
  <si>
    <r>
      <rPr>
        <b/>
        <sz val="9"/>
        <color theme="1"/>
        <rFont val="宋体"/>
        <charset val="134"/>
      </rPr>
      <t>城乡社区支出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</si>
  <si>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城乡社区管理事务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</si>
  <si>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城管执法</t>
    </r>
  </si>
  <si>
    <t>2120106</t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</si>
  <si>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工程建设管理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</si>
  <si>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市政公用行业市场监管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</si>
  <si>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住宅建设与房地产市场监管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</si>
  <si>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其他城乡社区管理事务支出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</si>
  <si>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城乡社区规划与管理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</si>
  <si>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城乡社区规划与管理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</si>
  <si>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城乡社区公共设施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</si>
  <si>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其他城乡社区公共设施支出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</si>
  <si>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城乡社区环境卫生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</si>
  <si>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城乡社区环境卫生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</si>
  <si>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建设市场管理与监督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</si>
  <si>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建设市场管理与监督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</si>
  <si>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其他城乡社区支出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</si>
  <si>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其他城乡社区支出</t>
    </r>
  </si>
  <si>
    <r>
      <rPr>
        <b/>
        <sz val="9"/>
        <color theme="1"/>
        <rFont val="宋体"/>
        <charset val="134"/>
      </rPr>
      <t>农林水支出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</si>
  <si>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农业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</si>
  <si>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科技转化与推广服务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</si>
  <si>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病虫害控制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</si>
  <si>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农产品质量安全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</si>
  <si>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执法监管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</si>
  <si>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统计监测与信息服务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</si>
  <si>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农业行业业务管理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</si>
  <si>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稳定农民收入补贴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</si>
  <si>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农业生产资料与技术补贴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</si>
  <si>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农业组织化与产业化经营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</si>
  <si>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农产品加工与促销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</si>
  <si>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农业资源保护修复与利用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</si>
  <si>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对高校毕业生到基层任职补助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</si>
  <si>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其他农业支出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</si>
  <si>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林业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</si>
  <si>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林业事业机构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</si>
  <si>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森林培育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</si>
  <si>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森林资源管理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</si>
  <si>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森林资源监测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</si>
  <si>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森林生态效益补偿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</si>
  <si>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动植物保护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</si>
  <si>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林业执法与监督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</si>
  <si>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信息管理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</si>
  <si>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林业防灾减灾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</si>
  <si>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其他林业支出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</si>
  <si>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水利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</si>
  <si>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水利工程建设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</si>
  <si>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水利工程运行与维护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</si>
  <si>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水资源节约管理与保护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</si>
  <si>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防汛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</si>
  <si>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农田水利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</si>
  <si>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其他水利支出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</si>
  <si>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扶贫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</si>
  <si>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其他扶贫支出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</si>
  <si>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农村综合改革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</si>
  <si>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对村级一事一议的补助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</si>
  <si>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对村民委员会和村党支部的补助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</si>
  <si>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其他农林水支出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</si>
  <si>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其他农林水支出</t>
    </r>
  </si>
  <si>
    <r>
      <rPr>
        <b/>
        <sz val="9"/>
        <color theme="1"/>
        <rFont val="宋体"/>
        <charset val="134"/>
      </rPr>
      <t>资源勘探信息等支出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</si>
  <si>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安全生产监管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</si>
  <si>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安全监管监察专项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</si>
  <si>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其他安全生产监管支出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</si>
  <si>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支持中小企业发展和管理支出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</si>
  <si>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科技型中小企业技术创新基金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</si>
  <si>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中小企业发展专项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</si>
  <si>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其他支持中小企业发展和管理支出</t>
    </r>
  </si>
  <si>
    <r>
      <rPr>
        <b/>
        <sz val="9"/>
        <color theme="1"/>
        <rFont val="宋体"/>
        <charset val="134"/>
      </rPr>
      <t>商业服务业等支出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</si>
  <si>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旅游业管理与服务支出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</si>
  <si>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旅游行业业务管理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</si>
  <si>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其他旅游业管理与服务支出</t>
    </r>
  </si>
  <si>
    <r>
      <rPr>
        <b/>
        <sz val="9"/>
        <color theme="1"/>
        <rFont val="宋体"/>
        <charset val="134"/>
      </rPr>
      <t>援助其他地区支出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</si>
  <si>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教育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</si>
  <si>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其他支出</t>
    </r>
  </si>
  <si>
    <r>
      <rPr>
        <b/>
        <sz val="9"/>
        <color theme="1"/>
        <rFont val="宋体"/>
        <charset val="134"/>
      </rPr>
      <t>国土海洋气象等支出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</si>
  <si>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国土资源事务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</si>
  <si>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国土资源规划及管理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</si>
  <si>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土地资源调查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</si>
  <si>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国土资源行业业务管理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</si>
  <si>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地质灾害防治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</si>
  <si>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地质矿产资源利用与保护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</si>
  <si>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其他国土资源事务支出</t>
    </r>
  </si>
  <si>
    <r>
      <rPr>
        <b/>
        <sz val="9"/>
        <color theme="1"/>
        <rFont val="宋体"/>
        <charset val="134"/>
      </rPr>
      <t>住房保障支出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</si>
  <si>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住房改革支出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</si>
  <si>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购房补贴</t>
    </r>
  </si>
  <si>
    <r>
      <rPr>
        <b/>
        <sz val="9"/>
        <color theme="1"/>
        <rFont val="宋体"/>
        <charset val="134"/>
      </rPr>
      <t>预备费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</si>
  <si>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预备费</t>
    </r>
  </si>
  <si>
    <r>
      <rPr>
        <b/>
        <sz val="9"/>
        <color theme="1"/>
        <rFont val="宋体"/>
        <charset val="134"/>
      </rPr>
      <t>其他支出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</si>
  <si>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其他支出</t>
    </r>
  </si>
  <si>
    <r>
      <rPr>
        <b/>
        <sz val="9"/>
        <color theme="1"/>
        <rFont val="宋体"/>
        <charset val="134"/>
      </rPr>
      <t>债务付息支出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</si>
  <si>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地方政府一般债务付息支出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</si>
  <si>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地方政府一般债券付息支出</t>
    </r>
  </si>
  <si>
    <r>
      <rPr>
        <b/>
        <sz val="9"/>
        <color theme="1"/>
        <rFont val="宋体"/>
        <charset val="134"/>
      </rPr>
      <t>债务发行费用支出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</si>
  <si>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地方政府一般债务发行费用支出</t>
    </r>
  </si>
  <si>
    <r>
      <rPr>
        <b/>
        <sz val="9"/>
        <color theme="1"/>
        <rFont val="宋体"/>
        <charset val="134"/>
      </rPr>
      <t>二、省市专款支出</t>
    </r>
  </si>
  <si>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</t>
    </r>
  </si>
  <si>
    <r>
      <rPr>
        <sz val="20"/>
        <color theme="1"/>
        <rFont val="Times New Roman"/>
        <charset val="134"/>
      </rPr>
      <t>2017</t>
    </r>
    <r>
      <rPr>
        <sz val="20"/>
        <color theme="1"/>
        <rFont val="方正小标宋_GBK"/>
        <charset val="134"/>
      </rPr>
      <t>年西湖区本级一般公共预算支出执行情况表</t>
    </r>
  </si>
  <si>
    <t>单位：万元</t>
  </si>
  <si>
    <r>
      <rPr>
        <b/>
        <sz val="9"/>
        <color theme="1"/>
        <rFont val="宋体"/>
        <charset val="134"/>
      </rPr>
      <t>科目名称</t>
    </r>
  </si>
  <si>
    <r>
      <rPr>
        <b/>
        <sz val="9"/>
        <color theme="1"/>
        <rFont val="宋体"/>
        <charset val="134"/>
      </rPr>
      <t>区本级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</si>
  <si>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Times New Roman"/>
        <charset val="134"/>
      </rPr>
      <t xml:space="preserve">       </t>
    </r>
    <r>
      <rPr>
        <b/>
        <sz val="9"/>
        <color theme="1"/>
        <rFont val="宋体"/>
        <charset val="134"/>
      </rPr>
      <t>预算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</si>
  <si>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Times New Roman"/>
        <charset val="134"/>
      </rPr>
      <t xml:space="preserve">               </t>
    </r>
    <r>
      <rPr>
        <b/>
        <sz val="9"/>
        <color theme="1"/>
        <rFont val="宋体"/>
        <charset val="134"/>
      </rPr>
      <t>调整数</t>
    </r>
  </si>
  <si>
    <r>
      <rPr>
        <b/>
        <sz val="9"/>
        <color theme="1"/>
        <rFont val="Times New Roman"/>
        <charset val="134"/>
      </rPr>
      <t>2017</t>
    </r>
    <r>
      <rPr>
        <b/>
        <sz val="9"/>
        <color theme="1"/>
        <rFont val="宋体"/>
        <charset val="134"/>
      </rPr>
      <t>年</t>
    </r>
    <r>
      <rPr>
        <b/>
        <sz val="9"/>
        <color theme="1"/>
        <rFont val="Times New Roman"/>
        <charset val="134"/>
      </rPr>
      <t xml:space="preserve">        </t>
    </r>
    <r>
      <rPr>
        <b/>
        <sz val="9"/>
        <color theme="1"/>
        <rFont val="宋体"/>
        <charset val="134"/>
      </rPr>
      <t>实绩</t>
    </r>
  </si>
  <si>
    <r>
      <rPr>
        <b/>
        <sz val="9"/>
        <color theme="1"/>
        <rFont val="宋体"/>
        <charset val="134"/>
      </rPr>
      <t>为调整</t>
    </r>
    <r>
      <rPr>
        <b/>
        <sz val="9"/>
        <color theme="1"/>
        <rFont val="Times New Roman"/>
        <charset val="134"/>
      </rPr>
      <t xml:space="preserve">      </t>
    </r>
    <r>
      <rPr>
        <b/>
        <sz val="9"/>
        <color theme="1"/>
        <rFont val="宋体"/>
        <charset val="134"/>
      </rPr>
      <t>预算</t>
    </r>
    <r>
      <rPr>
        <b/>
        <sz val="9"/>
        <color theme="1"/>
        <rFont val="Times New Roman"/>
        <charset val="134"/>
      </rPr>
      <t>%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</si>
  <si>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政府办公厅（室）及相关机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构事务</t>
    </r>
  </si>
  <si>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宋体"/>
        <charset val="134"/>
      </rPr>
      <t>经济体制改革研究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</si>
  <si>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组织事务</t>
    </r>
  </si>
  <si>
    <r>
      <rPr>
        <sz val="9"/>
        <color theme="1"/>
        <rFont val="宋体"/>
        <charset val="134"/>
      </rPr>
      <t>其中：武装警察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</si>
  <si>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新闻出版广播影视</t>
    </r>
  </si>
  <si>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其他新闻出版广播影视支出</t>
    </r>
  </si>
  <si>
    <r>
      <rPr>
        <sz val="9"/>
        <color theme="1"/>
        <rFont val="宋体"/>
        <charset val="134"/>
      </rPr>
      <t>医疗卫生与计划生育支出</t>
    </r>
  </si>
  <si>
    <t>财政对城乡居民基本医疗保险基金的补助</t>
  </si>
  <si>
    <t>2017年度西湖区一般公共预算收支平衡表</t>
  </si>
  <si>
    <t>预算科目</t>
  </si>
  <si>
    <t>金额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</si>
  <si>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</si>
  <si>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</si>
  <si>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</si>
  <si>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</si>
  <si>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</si>
  <si>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</si>
  <si>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</si>
  <si>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</si>
  <si>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</si>
  <si>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</si>
  <si>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</si>
  <si>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</si>
  <si>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</si>
  <si>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</si>
  <si>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</si>
  <si>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</si>
  <si>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</si>
  <si>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</si>
  <si>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</si>
  <si>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</si>
  <si>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</si>
  <si>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</si>
  <si>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</si>
  <si>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</si>
  <si>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</si>
  <si>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</si>
  <si>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</si>
  <si>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>债务转贷收入</t>
  </si>
  <si>
    <t>债务转贷支出</t>
  </si>
  <si>
    <t>调入预算稳定调节基金</t>
  </si>
  <si>
    <t>安排预算稳定调节基金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</si>
  <si>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</si>
  <si>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</si>
  <si>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</si>
  <si>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</si>
  <si>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</si>
  <si>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</si>
  <si>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r>
      <rPr>
        <sz val="20"/>
        <rFont val="Times New Roman"/>
        <charset val="134"/>
      </rPr>
      <t>2017</t>
    </r>
    <r>
      <rPr>
        <sz val="20"/>
        <color indexed="8"/>
        <rFont val="方正小标宋_GBK"/>
        <charset val="134"/>
      </rPr>
      <t>年西湖区政府性基金预算收支执行情况表</t>
    </r>
  </si>
  <si>
    <r>
      <rPr>
        <sz val="10"/>
        <color indexed="8"/>
        <rFont val="宋体"/>
        <charset val="134"/>
      </rPr>
      <t>单位：万元</t>
    </r>
  </si>
  <si>
    <r>
      <rPr>
        <b/>
        <sz val="9"/>
        <color indexed="8"/>
        <rFont val="宋体"/>
        <charset val="134"/>
      </rPr>
      <t>项目</t>
    </r>
  </si>
  <si>
    <r>
      <rPr>
        <b/>
        <sz val="9"/>
        <color indexed="8"/>
        <rFont val="Times New Roman"/>
        <charset val="134"/>
      </rPr>
      <t>2017</t>
    </r>
    <r>
      <rPr>
        <b/>
        <sz val="9"/>
        <color indexed="8"/>
        <rFont val="宋体"/>
        <charset val="134"/>
      </rPr>
      <t>年预期</t>
    </r>
  </si>
  <si>
    <r>
      <rPr>
        <b/>
        <sz val="9"/>
        <color indexed="8"/>
        <rFont val="Times New Roman"/>
        <charset val="134"/>
      </rPr>
      <t>2017</t>
    </r>
    <r>
      <rPr>
        <b/>
        <sz val="9"/>
        <color indexed="8"/>
        <rFont val="宋体"/>
        <charset val="134"/>
      </rPr>
      <t>年实绩</t>
    </r>
  </si>
  <si>
    <r>
      <rPr>
        <b/>
        <sz val="9"/>
        <color indexed="8"/>
        <rFont val="宋体"/>
        <charset val="134"/>
      </rPr>
      <t>为预期</t>
    </r>
    <r>
      <rPr>
        <b/>
        <sz val="9"/>
        <color indexed="8"/>
        <rFont val="Times New Roman"/>
        <charset val="134"/>
      </rPr>
      <t>%</t>
    </r>
  </si>
  <si>
    <r>
      <rPr>
        <b/>
        <sz val="9"/>
        <color indexed="8"/>
        <rFont val="宋体"/>
        <charset val="134"/>
      </rPr>
      <t>上年实绩</t>
    </r>
  </si>
  <si>
    <r>
      <rPr>
        <b/>
        <sz val="9"/>
        <color indexed="8"/>
        <rFont val="宋体"/>
        <charset val="134"/>
      </rPr>
      <t>为上年</t>
    </r>
    <r>
      <rPr>
        <b/>
        <sz val="9"/>
        <color indexed="8"/>
        <rFont val="Times New Roman"/>
        <charset val="134"/>
      </rPr>
      <t>%</t>
    </r>
  </si>
  <si>
    <r>
      <rPr>
        <b/>
        <sz val="9"/>
        <color indexed="8"/>
        <rFont val="宋体"/>
        <charset val="134"/>
      </rPr>
      <t>收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入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合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计</t>
    </r>
  </si>
  <si>
    <r>
      <rPr>
        <b/>
        <sz val="9"/>
        <color indexed="8"/>
        <rFont val="宋体"/>
        <charset val="134"/>
      </rPr>
      <t>一、本年基金收入小计</t>
    </r>
  </si>
  <si>
    <r>
      <rPr>
        <sz val="9"/>
        <color indexed="8"/>
        <rFont val="Times New Roman"/>
        <charset val="134"/>
      </rPr>
      <t xml:space="preserve">  1</t>
    </r>
    <r>
      <rPr>
        <sz val="9"/>
        <color indexed="8"/>
        <rFont val="宋体"/>
        <charset val="134"/>
      </rPr>
      <t>、彩票公益金收入</t>
    </r>
  </si>
  <si>
    <r>
      <rPr>
        <sz val="9"/>
        <color indexed="8"/>
        <rFont val="Times New Roman"/>
        <charset val="134"/>
      </rPr>
      <t xml:space="preserve">  2</t>
    </r>
    <r>
      <rPr>
        <sz val="9"/>
        <color indexed="8"/>
        <rFont val="宋体"/>
        <charset val="134"/>
      </rPr>
      <t>、其他政府性基金收入</t>
    </r>
  </si>
  <si>
    <r>
      <rPr>
        <sz val="9"/>
        <color indexed="8"/>
        <rFont val="Times New Roman"/>
        <charset val="134"/>
      </rPr>
      <t xml:space="preserve">  3</t>
    </r>
    <r>
      <rPr>
        <sz val="9"/>
        <color indexed="8"/>
        <rFont val="宋体"/>
        <charset val="134"/>
      </rPr>
      <t>、其他土地出让金收入</t>
    </r>
  </si>
  <si>
    <r>
      <rPr>
        <sz val="9"/>
        <color indexed="8"/>
        <rFont val="Times New Roman"/>
        <charset val="134"/>
      </rPr>
      <t xml:space="preserve">  4</t>
    </r>
    <r>
      <rPr>
        <sz val="9"/>
        <color indexed="8"/>
        <rFont val="宋体"/>
        <charset val="134"/>
      </rPr>
      <t>、其他水资源费收入</t>
    </r>
  </si>
  <si>
    <r>
      <rPr>
        <b/>
        <sz val="9"/>
        <color indexed="8"/>
        <rFont val="宋体"/>
        <charset val="134"/>
      </rPr>
      <t>二、调入资金</t>
    </r>
  </si>
  <si>
    <t>三、省市补助收入</t>
  </si>
  <si>
    <r>
      <rPr>
        <b/>
        <sz val="9"/>
        <color indexed="8"/>
        <rFont val="宋体"/>
        <charset val="134"/>
      </rPr>
      <t>支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出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合</t>
    </r>
    <r>
      <rPr>
        <b/>
        <sz val="9"/>
        <color indexed="8"/>
        <rFont val="Times New Roman"/>
        <charset val="134"/>
      </rPr>
      <t xml:space="preserve"> </t>
    </r>
    <r>
      <rPr>
        <b/>
        <sz val="9"/>
        <color indexed="8"/>
        <rFont val="宋体"/>
        <charset val="134"/>
      </rPr>
      <t>计</t>
    </r>
  </si>
  <si>
    <r>
      <rPr>
        <b/>
        <sz val="9"/>
        <color indexed="8"/>
        <rFont val="宋体"/>
        <charset val="134"/>
      </rPr>
      <t>一、本年基金支出小计</t>
    </r>
  </si>
  <si>
    <r>
      <rPr>
        <b/>
        <sz val="9"/>
        <color indexed="8"/>
        <rFont val="Times New Roman"/>
        <charset val="134"/>
      </rPr>
      <t>212</t>
    </r>
    <r>
      <rPr>
        <b/>
        <sz val="9"/>
        <color indexed="8"/>
        <rFont val="宋体"/>
        <charset val="134"/>
      </rPr>
      <t>城乡社区支出</t>
    </r>
  </si>
  <si>
    <r>
      <rPr>
        <sz val="9"/>
        <color indexed="8"/>
        <rFont val="Times New Roman"/>
        <charset val="134"/>
      </rPr>
      <t xml:space="preserve">  21208</t>
    </r>
    <r>
      <rPr>
        <sz val="9"/>
        <color indexed="8"/>
        <rFont val="宋体"/>
        <charset val="134"/>
      </rPr>
      <t>国有土地使用权出让收入及对应专项债券收入安排的支出</t>
    </r>
  </si>
  <si>
    <r>
      <rPr>
        <sz val="9"/>
        <color indexed="8"/>
        <rFont val="Times New Roman"/>
        <charset val="134"/>
      </rPr>
      <t xml:space="preserve">    2120899</t>
    </r>
    <r>
      <rPr>
        <sz val="9"/>
        <color indexed="8"/>
        <rFont val="宋体"/>
        <charset val="134"/>
      </rPr>
      <t>国有土地使用权出让收入安排的支出</t>
    </r>
  </si>
  <si>
    <r>
      <rPr>
        <b/>
        <sz val="9"/>
        <color indexed="8"/>
        <rFont val="Times New Roman"/>
        <charset val="134"/>
      </rPr>
      <t>229</t>
    </r>
    <r>
      <rPr>
        <b/>
        <sz val="9"/>
        <color indexed="8"/>
        <rFont val="宋体"/>
        <charset val="134"/>
      </rPr>
      <t>其他支出</t>
    </r>
  </si>
  <si>
    <r>
      <rPr>
        <sz val="9"/>
        <color indexed="8"/>
        <rFont val="Times New Roman"/>
        <charset val="134"/>
      </rPr>
      <t xml:space="preserve">  22904</t>
    </r>
    <r>
      <rPr>
        <sz val="9"/>
        <color indexed="8"/>
        <rFont val="宋体"/>
        <charset val="134"/>
      </rPr>
      <t>其他政府性基金支出</t>
    </r>
  </si>
  <si>
    <r>
      <rPr>
        <sz val="9"/>
        <color indexed="8"/>
        <rFont val="Times New Roman"/>
        <charset val="134"/>
      </rPr>
      <t xml:space="preserve">    2290499</t>
    </r>
    <r>
      <rPr>
        <sz val="9"/>
        <color indexed="8"/>
        <rFont val="宋体"/>
        <charset val="134"/>
      </rPr>
      <t>其他政府性基金支出</t>
    </r>
  </si>
  <si>
    <r>
      <rPr>
        <sz val="9"/>
        <color indexed="8"/>
        <rFont val="Times New Roman"/>
        <charset val="134"/>
      </rPr>
      <t xml:space="preserve">  22960</t>
    </r>
    <r>
      <rPr>
        <sz val="9"/>
        <color indexed="8"/>
        <rFont val="宋体"/>
        <charset val="134"/>
      </rPr>
      <t>彩票公益金安排的支出</t>
    </r>
  </si>
  <si>
    <r>
      <rPr>
        <sz val="9"/>
        <color indexed="8"/>
        <rFont val="Times New Roman"/>
        <charset val="134"/>
      </rPr>
      <t xml:space="preserve">    2296002</t>
    </r>
    <r>
      <rPr>
        <sz val="9"/>
        <color indexed="8"/>
        <rFont val="宋体"/>
        <charset val="134"/>
      </rPr>
      <t>用于社会福利的彩票公益金支出</t>
    </r>
  </si>
  <si>
    <r>
      <rPr>
        <sz val="9"/>
        <color indexed="8"/>
        <rFont val="Times New Roman"/>
        <charset val="134"/>
      </rPr>
      <t xml:space="preserve">    2296003</t>
    </r>
    <r>
      <rPr>
        <sz val="9"/>
        <color indexed="8"/>
        <rFont val="宋体"/>
        <charset val="134"/>
      </rPr>
      <t>用于体育事业的彩票公益金支出</t>
    </r>
  </si>
  <si>
    <r>
      <rPr>
        <sz val="9"/>
        <color indexed="8"/>
        <rFont val="Times New Roman"/>
        <charset val="134"/>
      </rPr>
      <t xml:space="preserve">    2296099</t>
    </r>
    <r>
      <rPr>
        <sz val="9"/>
        <color indexed="8"/>
        <rFont val="宋体"/>
        <charset val="134"/>
      </rPr>
      <t>用于其他社会公益事业的彩票公益金支出</t>
    </r>
  </si>
  <si>
    <r>
      <rPr>
        <b/>
        <sz val="9"/>
        <color indexed="8"/>
        <rFont val="Times New Roman"/>
        <charset val="134"/>
      </rPr>
      <t>232</t>
    </r>
    <r>
      <rPr>
        <b/>
        <sz val="9"/>
        <color indexed="8"/>
        <rFont val="宋体"/>
        <charset val="134"/>
      </rPr>
      <t>债务付息支出</t>
    </r>
  </si>
  <si>
    <r>
      <rPr>
        <sz val="9"/>
        <color indexed="8"/>
        <rFont val="Times New Roman"/>
        <charset val="134"/>
      </rPr>
      <t xml:space="preserve">  23204</t>
    </r>
    <r>
      <rPr>
        <sz val="9"/>
        <color indexed="8"/>
        <rFont val="宋体"/>
        <charset val="134"/>
      </rPr>
      <t>地方政府专项债务付息支出</t>
    </r>
  </si>
  <si>
    <r>
      <rPr>
        <sz val="9"/>
        <color indexed="8"/>
        <rFont val="Times New Roman"/>
        <charset val="134"/>
      </rPr>
      <t xml:space="preserve">    2320411</t>
    </r>
    <r>
      <rPr>
        <sz val="9"/>
        <color indexed="8"/>
        <rFont val="宋体"/>
        <charset val="134"/>
      </rPr>
      <t>国有土地使用权出让金债务付息支出</t>
    </r>
  </si>
  <si>
    <r>
      <rPr>
        <b/>
        <sz val="9"/>
        <color indexed="8"/>
        <rFont val="Times New Roman"/>
        <charset val="134"/>
      </rPr>
      <t>233</t>
    </r>
    <r>
      <rPr>
        <b/>
        <sz val="9"/>
        <color indexed="8"/>
        <rFont val="宋体"/>
        <charset val="134"/>
      </rPr>
      <t>债务发行费用支出</t>
    </r>
  </si>
  <si>
    <r>
      <rPr>
        <sz val="9"/>
        <color indexed="8"/>
        <rFont val="Times New Roman"/>
        <charset val="134"/>
      </rPr>
      <t xml:space="preserve">  22304</t>
    </r>
    <r>
      <rPr>
        <sz val="9"/>
        <color indexed="8"/>
        <rFont val="宋体"/>
        <charset val="134"/>
      </rPr>
      <t>地方政府专项债券发行费用支出</t>
    </r>
  </si>
  <si>
    <r>
      <rPr>
        <sz val="9"/>
        <color indexed="8"/>
        <rFont val="Times New Roman"/>
        <charset val="134"/>
      </rPr>
      <t xml:space="preserve">    2330411</t>
    </r>
    <r>
      <rPr>
        <sz val="9"/>
        <color indexed="8"/>
        <rFont val="宋体"/>
        <charset val="134"/>
      </rPr>
      <t>国有土地使用权出让金债务发行费用支出</t>
    </r>
  </si>
  <si>
    <r>
      <rPr>
        <b/>
        <sz val="9"/>
        <color indexed="8"/>
        <rFont val="宋体"/>
        <charset val="134"/>
      </rPr>
      <t>二、省市补助支出</t>
    </r>
  </si>
  <si>
    <t>2017年度西湖区政府性基金收支平衡表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</si>
  <si>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</si>
  <si>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</si>
  <si>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</si>
  <si>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</si>
  <si>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</si>
  <si>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</si>
  <si>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</si>
  <si>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</si>
  <si>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</si>
  <si>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</si>
  <si>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</si>
  <si>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</si>
  <si>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</si>
  <si>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</si>
  <si>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</si>
  <si>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</si>
  <si>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</si>
  <si>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</si>
  <si>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</si>
  <si>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</si>
  <si>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</si>
  <si>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</si>
  <si>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</si>
  <si>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r>
      <rPr>
        <sz val="20"/>
        <rFont val="Times New Roman"/>
        <charset val="134"/>
      </rPr>
      <t>2017</t>
    </r>
    <r>
      <rPr>
        <sz val="20"/>
        <rFont val="方正小标宋_GBK"/>
        <charset val="134"/>
      </rPr>
      <t>年西湖区国有资本经营预算收支执行情况表</t>
    </r>
  </si>
  <si>
    <r>
      <rPr>
        <b/>
        <sz val="9"/>
        <color indexed="8"/>
        <rFont val="宋体"/>
        <charset val="134"/>
      </rPr>
      <t>为上年</t>
    </r>
    <r>
      <rPr>
        <sz val="9"/>
        <color indexed="8"/>
        <rFont val="Times New Roman"/>
        <charset val="134"/>
      </rPr>
      <t>%</t>
    </r>
  </si>
  <si>
    <r>
      <rPr>
        <sz val="9"/>
        <color indexed="8"/>
        <rFont val="宋体"/>
        <charset val="134"/>
      </rPr>
      <t>一、利润收入</t>
    </r>
  </si>
  <si>
    <r>
      <rPr>
        <sz val="9"/>
        <color indexed="8"/>
        <rFont val="宋体"/>
        <charset val="134"/>
      </rPr>
      <t>二、股利、股息收入</t>
    </r>
  </si>
  <si>
    <r>
      <rPr>
        <sz val="9"/>
        <color indexed="8"/>
        <rFont val="宋体"/>
        <charset val="134"/>
      </rPr>
      <t>三、产权转入收入</t>
    </r>
  </si>
  <si>
    <r>
      <rPr>
        <sz val="9"/>
        <color indexed="8"/>
        <rFont val="宋体"/>
        <charset val="134"/>
      </rPr>
      <t>四、清算收入</t>
    </r>
  </si>
  <si>
    <r>
      <rPr>
        <sz val="9"/>
        <color indexed="8"/>
        <rFont val="宋体"/>
        <charset val="134"/>
      </rPr>
      <t>五、其他国有资本经营收入</t>
    </r>
  </si>
  <si>
    <r>
      <rPr>
        <b/>
        <sz val="9"/>
        <color indexed="8"/>
        <rFont val="Times New Roman"/>
        <charset val="134"/>
      </rPr>
      <t>223</t>
    </r>
    <r>
      <rPr>
        <b/>
        <sz val="9"/>
        <color indexed="8"/>
        <rFont val="宋体"/>
        <charset val="134"/>
      </rPr>
      <t>国有资本经营预算支出</t>
    </r>
  </si>
  <si>
    <r>
      <rPr>
        <sz val="9"/>
        <color indexed="8"/>
        <rFont val="Times New Roman"/>
        <charset val="134"/>
      </rPr>
      <t xml:space="preserve">  22301</t>
    </r>
    <r>
      <rPr>
        <sz val="9"/>
        <color indexed="8"/>
        <rFont val="宋体"/>
        <charset val="134"/>
      </rPr>
      <t>解决历史遗留问题及改革成本支出</t>
    </r>
  </si>
  <si>
    <r>
      <rPr>
        <sz val="9"/>
        <color indexed="8"/>
        <rFont val="Times New Roman"/>
        <charset val="134"/>
      </rPr>
      <t xml:space="preserve">    2230199</t>
    </r>
    <r>
      <rPr>
        <sz val="9"/>
        <color indexed="8"/>
        <rFont val="宋体"/>
        <charset val="134"/>
      </rPr>
      <t>其他解决历史遗留问题及改革成本支出</t>
    </r>
  </si>
  <si>
    <r>
      <rPr>
        <sz val="10"/>
        <color indexed="8"/>
        <rFont val="宋体"/>
        <charset val="134"/>
      </rPr>
      <t>注：其他国有资本经营收入主要是行政事业单位资产处置收入。</t>
    </r>
  </si>
  <si>
    <r>
      <rPr>
        <sz val="10"/>
        <color indexed="8"/>
        <rFont val="Times New Roman"/>
        <charset val="134"/>
      </rPr>
      <t>2016</t>
    </r>
    <r>
      <rPr>
        <sz val="10"/>
        <color indexed="8"/>
        <rFont val="宋体"/>
        <charset val="134"/>
      </rPr>
      <t>年起单独设置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国有资本经营预算支出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类级科目（</t>
    </r>
    <r>
      <rPr>
        <sz val="10"/>
        <color indexed="8"/>
        <rFont val="Times New Roman"/>
        <charset val="134"/>
      </rPr>
      <t>223</t>
    </r>
    <r>
      <rPr>
        <sz val="10"/>
        <color indexed="8"/>
        <rFont val="宋体"/>
        <charset val="134"/>
      </rPr>
      <t>类），并下设款级科目。</t>
    </r>
  </si>
  <si>
    <r>
      <rPr>
        <sz val="20"/>
        <rFont val="Times New Roman"/>
        <charset val="134"/>
      </rPr>
      <t>2017</t>
    </r>
    <r>
      <rPr>
        <sz val="20"/>
        <rFont val="方正小标宋_GBK"/>
        <charset val="134"/>
      </rPr>
      <t>年西湖区社会保险基金预算收支执行情况表</t>
    </r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</si>
  <si>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134"/>
      </rPr>
      <t xml:space="preserve">    </t>
    </r>
    <r>
      <rPr>
        <b/>
        <sz val="10"/>
        <color indexed="8"/>
        <rFont val="宋体"/>
        <charset val="134"/>
      </rPr>
      <t>目</t>
    </r>
  </si>
  <si>
    <r>
      <rPr>
        <b/>
        <sz val="10"/>
        <color indexed="8"/>
        <rFont val="Times New Roman"/>
        <charset val="134"/>
      </rPr>
      <t>2017</t>
    </r>
    <r>
      <rPr>
        <b/>
        <sz val="10"/>
        <color indexed="8"/>
        <rFont val="宋体"/>
        <charset val="134"/>
      </rPr>
      <t>年预期</t>
    </r>
  </si>
  <si>
    <r>
      <rPr>
        <b/>
        <sz val="10"/>
        <color indexed="8"/>
        <rFont val="Times New Roman"/>
        <charset val="134"/>
      </rPr>
      <t>2017</t>
    </r>
    <r>
      <rPr>
        <b/>
        <sz val="10"/>
        <color indexed="8"/>
        <rFont val="宋体"/>
        <charset val="134"/>
      </rPr>
      <t>年实绩</t>
    </r>
  </si>
  <si>
    <r>
      <rPr>
        <b/>
        <sz val="10"/>
        <color indexed="8"/>
        <rFont val="宋体"/>
        <charset val="134"/>
      </rPr>
      <t>为预算</t>
    </r>
    <r>
      <rPr>
        <b/>
        <sz val="10"/>
        <color indexed="8"/>
        <rFont val="Times New Roman"/>
        <charset val="134"/>
      </rPr>
      <t>%</t>
    </r>
  </si>
  <si>
    <r>
      <rPr>
        <b/>
        <sz val="10"/>
        <color indexed="8"/>
        <rFont val="宋体"/>
        <charset val="134"/>
      </rPr>
      <t>收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入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</si>
  <si>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r>
      <rPr>
        <sz val="10"/>
        <color indexed="8"/>
        <rFont val="宋体"/>
        <charset val="134"/>
      </rPr>
      <t>一、机关事业单位基本养老保险基金收入</t>
    </r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</si>
  <si>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</si>
  <si>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r>
      <rPr>
        <sz val="10"/>
        <color indexed="8"/>
        <rFont val="Times New Roman"/>
        <charset val="134"/>
      </rPr>
      <t>209</t>
    </r>
    <r>
      <rPr>
        <sz val="10"/>
        <color indexed="8"/>
        <rFont val="宋体"/>
        <charset val="134"/>
      </rPr>
      <t>社会保险基金支出</t>
    </r>
  </si>
  <si>
    <r>
      <rPr>
        <sz val="10"/>
        <color indexed="8"/>
        <rFont val="Times New Roman"/>
        <charset val="134"/>
      </rPr>
      <t xml:space="preserve">  20911</t>
    </r>
    <r>
      <rPr>
        <sz val="10"/>
        <color indexed="8"/>
        <rFont val="宋体"/>
        <charset val="134"/>
      </rPr>
      <t>机关事业单位基本养老保险基金支出</t>
    </r>
  </si>
  <si>
    <r>
      <rPr>
        <sz val="10"/>
        <color indexed="8"/>
        <rFont val="Times New Roman"/>
        <charset val="134"/>
      </rPr>
      <t xml:space="preserve">    2091101</t>
    </r>
    <r>
      <rPr>
        <sz val="10"/>
        <color indexed="8"/>
        <rFont val="宋体"/>
        <charset val="134"/>
      </rPr>
      <t>基本养老金支出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</si>
</sst>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6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20"/>
      <name val="Times New Roman"/>
      <charset val="134"/>
    </font>
    <font>
      <sz val="12"/>
      <color indexed="10"/>
      <name val="Times New Roman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b/>
      <sz val="10"/>
      <color indexed="8"/>
      <name val="Times New Roman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10"/>
      <name val="Times New Roman"/>
      <charset val="134"/>
    </font>
    <font>
      <b/>
      <sz val="9"/>
      <color indexed="8"/>
      <name val="Times New Roman"/>
      <charset val="134"/>
    </font>
    <font>
      <b/>
      <sz val="9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color indexed="8"/>
      <name val="Times New Roman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方正小标宋_GBK"/>
      <charset val="134"/>
    </font>
    <font>
      <b/>
      <sz val="1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name val="方正小标宋_GBK"/>
      <charset val="134"/>
    </font>
    <font>
      <sz val="9"/>
      <color indexed="8"/>
      <name val="宋体"/>
      <charset val="134"/>
    </font>
    <font>
      <sz val="20"/>
      <color indexed="8"/>
      <name val="方正小标宋_GBK"/>
      <charset val="134"/>
    </font>
    <font>
      <sz val="20"/>
      <color theme="1"/>
      <name val="方正小标宋_GBK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54" fillId="21" borderId="17" applyNumberFormat="0" applyAlignment="0" applyProtection="0">
      <alignment vertical="center"/>
    </xf>
    <xf numFmtId="0" fontId="55" fillId="21" borderId="14" applyNumberFormat="0" applyAlignment="0" applyProtection="0">
      <alignment vertical="center"/>
    </xf>
    <xf numFmtId="0" fontId="56" fillId="22" borderId="1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7" fillId="0" borderId="0"/>
    <xf numFmtId="0" fontId="38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7" fillId="0" borderId="0"/>
    <xf numFmtId="0" fontId="47" fillId="0" borderId="0">
      <alignment vertical="center"/>
    </xf>
    <xf numFmtId="0" fontId="20" fillId="0" borderId="0" applyBorder="0"/>
    <xf numFmtId="0" fontId="23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53" applyFont="1"/>
    <xf numFmtId="0" fontId="2" fillId="0" borderId="0" xfId="53" applyFont="1" applyFill="1" applyAlignment="1">
      <alignment vertical="center"/>
    </xf>
    <xf numFmtId="0" fontId="3" fillId="0" borderId="0" xfId="53" applyFont="1" applyFill="1" applyAlignment="1">
      <alignment vertical="center"/>
    </xf>
    <xf numFmtId="177" fontId="3" fillId="0" borderId="0" xfId="53" applyNumberFormat="1" applyFont="1" applyFill="1" applyAlignment="1">
      <alignment horizontal="right" vertical="center"/>
    </xf>
    <xf numFmtId="0" fontId="3" fillId="0" borderId="0" xfId="53" applyFont="1" applyFill="1" applyAlignment="1">
      <alignment horizontal="right" vertical="center"/>
    </xf>
    <xf numFmtId="177" fontId="4" fillId="0" borderId="0" xfId="53" applyNumberFormat="1" applyFont="1" applyFill="1" applyAlignment="1">
      <alignment vertical="center"/>
    </xf>
    <xf numFmtId="0" fontId="4" fillId="0" borderId="0" xfId="53" applyFont="1" applyFill="1" applyAlignment="1">
      <alignment vertical="center"/>
    </xf>
    <xf numFmtId="176" fontId="4" fillId="0" borderId="0" xfId="53" applyNumberFormat="1" applyFont="1" applyFill="1" applyAlignment="1">
      <alignment vertical="center"/>
    </xf>
    <xf numFmtId="0" fontId="5" fillId="0" borderId="0" xfId="53" applyFont="1" applyAlignment="1">
      <alignment horizontal="center" vertical="center"/>
    </xf>
    <xf numFmtId="0" fontId="5" fillId="0" borderId="0" xfId="53" applyFont="1" applyAlignment="1">
      <alignment vertical="center"/>
    </xf>
    <xf numFmtId="0" fontId="6" fillId="0" borderId="1" xfId="53" applyFont="1" applyFill="1" applyBorder="1" applyAlignment="1">
      <alignment horizontal="left" vertical="center"/>
    </xf>
    <xf numFmtId="177" fontId="7" fillId="0" borderId="1" xfId="53" applyNumberFormat="1" applyFont="1" applyFill="1" applyBorder="1" applyAlignment="1">
      <alignment horizontal="right" vertical="center"/>
    </xf>
    <xf numFmtId="0" fontId="7" fillId="0" borderId="1" xfId="53" applyFont="1" applyFill="1" applyBorder="1" applyAlignment="1">
      <alignment horizontal="right" vertical="center"/>
    </xf>
    <xf numFmtId="0" fontId="8" fillId="0" borderId="1" xfId="53" applyFont="1" applyFill="1" applyBorder="1" applyAlignment="1">
      <alignment horizontal="right" vertical="center"/>
    </xf>
    <xf numFmtId="0" fontId="9" fillId="0" borderId="2" xfId="53" applyFont="1" applyFill="1" applyBorder="1" applyAlignment="1">
      <alignment horizontal="center" vertical="center"/>
    </xf>
    <xf numFmtId="177" fontId="9" fillId="0" borderId="2" xfId="53" applyNumberFormat="1" applyFont="1" applyFill="1" applyBorder="1" applyAlignment="1">
      <alignment horizontal="center" vertical="center" wrapText="1"/>
    </xf>
    <xf numFmtId="177" fontId="2" fillId="0" borderId="0" xfId="53" applyNumberFormat="1" applyFont="1" applyFill="1" applyAlignment="1">
      <alignment vertical="center"/>
    </xf>
    <xf numFmtId="176" fontId="2" fillId="0" borderId="0" xfId="53" applyNumberFormat="1" applyFont="1" applyFill="1" applyAlignment="1">
      <alignment vertical="center"/>
    </xf>
    <xf numFmtId="176" fontId="9" fillId="0" borderId="2" xfId="53" applyNumberFormat="1" applyFont="1" applyFill="1" applyBorder="1" applyAlignment="1">
      <alignment horizontal="right" vertical="center"/>
    </xf>
    <xf numFmtId="177" fontId="9" fillId="0" borderId="2" xfId="53" applyNumberFormat="1" applyFont="1" applyFill="1" applyBorder="1" applyAlignment="1">
      <alignment horizontal="right" vertical="center"/>
    </xf>
    <xf numFmtId="0" fontId="8" fillId="0" borderId="2" xfId="53" applyFont="1" applyFill="1" applyBorder="1" applyAlignment="1">
      <alignment horizontal="left" vertical="center"/>
    </xf>
    <xf numFmtId="176" fontId="8" fillId="0" borderId="2" xfId="53" applyNumberFormat="1" applyFont="1" applyFill="1" applyBorder="1" applyAlignment="1">
      <alignment horizontal="right" vertical="center"/>
    </xf>
    <xf numFmtId="177" fontId="8" fillId="0" borderId="2" xfId="53" applyNumberFormat="1" applyFont="1" applyFill="1" applyBorder="1" applyAlignment="1">
      <alignment vertical="center"/>
    </xf>
    <xf numFmtId="177" fontId="8" fillId="0" borderId="2" xfId="53" applyNumberFormat="1" applyFont="1" applyFill="1" applyBorder="1" applyAlignment="1">
      <alignment horizontal="right" vertical="center"/>
    </xf>
    <xf numFmtId="0" fontId="9" fillId="0" borderId="3" xfId="53" applyFont="1" applyFill="1" applyBorder="1" applyAlignment="1">
      <alignment horizontal="center" vertical="center"/>
    </xf>
    <xf numFmtId="0" fontId="9" fillId="0" borderId="4" xfId="53" applyFont="1" applyFill="1" applyBorder="1" applyAlignment="1">
      <alignment horizontal="center" vertical="center"/>
    </xf>
    <xf numFmtId="0" fontId="9" fillId="0" borderId="5" xfId="53" applyFont="1" applyFill="1" applyBorder="1" applyAlignment="1">
      <alignment horizontal="center" vertical="center"/>
    </xf>
    <xf numFmtId="177" fontId="9" fillId="0" borderId="2" xfId="53" applyNumberFormat="1" applyFont="1" applyFill="1" applyBorder="1" applyAlignment="1">
      <alignment vertical="center"/>
    </xf>
    <xf numFmtId="0" fontId="10" fillId="0" borderId="0" xfId="53" applyFont="1"/>
    <xf numFmtId="0" fontId="2" fillId="0" borderId="0" xfId="53" applyFont="1" applyFill="1" applyAlignment="1">
      <alignment horizontal="right" vertical="center"/>
    </xf>
    <xf numFmtId="0" fontId="11" fillId="0" borderId="0" xfId="53" applyFont="1" applyFill="1" applyAlignment="1">
      <alignment vertical="center"/>
    </xf>
    <xf numFmtId="0" fontId="8" fillId="0" borderId="0" xfId="53" applyFont="1" applyFill="1" applyAlignment="1">
      <alignment vertical="center" wrapText="1"/>
    </xf>
    <xf numFmtId="177" fontId="8" fillId="0" borderId="0" xfId="53" applyNumberFormat="1" applyFont="1" applyFill="1" applyAlignment="1">
      <alignment vertical="center"/>
    </xf>
    <xf numFmtId="0" fontId="8" fillId="0" borderId="0" xfId="53" applyFont="1" applyFill="1" applyAlignment="1">
      <alignment vertical="center"/>
    </xf>
    <xf numFmtId="176" fontId="8" fillId="0" borderId="0" xfId="53" applyNumberFormat="1" applyFont="1" applyFill="1" applyAlignment="1">
      <alignment vertical="center"/>
    </xf>
    <xf numFmtId="0" fontId="5" fillId="0" borderId="0" xfId="53" applyFont="1" applyAlignment="1">
      <alignment horizontal="center" vertical="center" shrinkToFit="1"/>
    </xf>
    <xf numFmtId="0" fontId="12" fillId="0" borderId="1" xfId="53" applyFont="1" applyFill="1" applyBorder="1" applyAlignment="1">
      <alignment horizontal="right" vertical="center" wrapText="1"/>
    </xf>
    <xf numFmtId="177" fontId="8" fillId="0" borderId="1" xfId="53" applyNumberFormat="1" applyFont="1" applyFill="1" applyBorder="1" applyAlignment="1">
      <alignment vertical="center"/>
    </xf>
    <xf numFmtId="0" fontId="8" fillId="0" borderId="1" xfId="53" applyFont="1" applyFill="1" applyBorder="1" applyAlignment="1">
      <alignment vertical="center"/>
    </xf>
    <xf numFmtId="0" fontId="8" fillId="0" borderId="0" xfId="53" applyFont="1" applyFill="1" applyAlignment="1">
      <alignment horizontal="right" vertical="center"/>
    </xf>
    <xf numFmtId="0" fontId="13" fillId="0" borderId="2" xfId="53" applyFont="1" applyFill="1" applyBorder="1" applyAlignment="1">
      <alignment horizontal="center" vertical="center" wrapText="1"/>
    </xf>
    <xf numFmtId="177" fontId="13" fillId="0" borderId="2" xfId="53" applyNumberFormat="1" applyFont="1" applyFill="1" applyBorder="1" applyAlignment="1">
      <alignment horizontal="center" vertical="center" wrapText="1"/>
    </xf>
    <xf numFmtId="0" fontId="13" fillId="0" borderId="2" xfId="53" applyFont="1" applyFill="1" applyBorder="1" applyAlignment="1">
      <alignment horizontal="center" vertical="center"/>
    </xf>
    <xf numFmtId="176" fontId="13" fillId="0" borderId="2" xfId="53" applyNumberFormat="1" applyFont="1" applyFill="1" applyBorder="1" applyAlignment="1">
      <alignment horizontal="center" vertical="center"/>
    </xf>
    <xf numFmtId="177" fontId="14" fillId="0" borderId="2" xfId="53" applyNumberFormat="1" applyFont="1" applyFill="1" applyBorder="1" applyAlignment="1">
      <alignment vertical="center"/>
    </xf>
    <xf numFmtId="176" fontId="14" fillId="0" borderId="2" xfId="53" applyNumberFormat="1" applyFont="1" applyFill="1" applyBorder="1" applyAlignment="1">
      <alignment vertical="center"/>
    </xf>
    <xf numFmtId="0" fontId="15" fillId="0" borderId="2" xfId="53" applyFont="1" applyFill="1" applyBorder="1" applyAlignment="1">
      <alignment vertical="center" wrapText="1"/>
    </xf>
    <xf numFmtId="177" fontId="16" fillId="0" borderId="2" xfId="53" applyNumberFormat="1" applyFont="1" applyFill="1" applyBorder="1" applyAlignment="1">
      <alignment horizontal="right" vertical="center"/>
    </xf>
    <xf numFmtId="177" fontId="16" fillId="0" borderId="2" xfId="53" applyNumberFormat="1" applyFont="1" applyFill="1" applyBorder="1" applyAlignment="1">
      <alignment vertical="center"/>
    </xf>
    <xf numFmtId="0" fontId="15" fillId="0" borderId="3" xfId="53" applyFont="1" applyFill="1" applyBorder="1" applyAlignment="1">
      <alignment horizontal="center" vertical="center"/>
    </xf>
    <xf numFmtId="0" fontId="15" fillId="0" borderId="4" xfId="53" applyFont="1" applyFill="1" applyBorder="1" applyAlignment="1">
      <alignment horizontal="center" vertical="center"/>
    </xf>
    <xf numFmtId="0" fontId="15" fillId="0" borderId="5" xfId="53" applyFont="1" applyFill="1" applyBorder="1" applyAlignment="1">
      <alignment horizontal="center" vertical="center"/>
    </xf>
    <xf numFmtId="0" fontId="13" fillId="0" borderId="2" xfId="53" applyFont="1" applyBorder="1" applyAlignment="1">
      <alignment vertical="center" wrapText="1"/>
    </xf>
    <xf numFmtId="0" fontId="15" fillId="0" borderId="2" xfId="53" applyFont="1" applyBorder="1" applyAlignment="1">
      <alignment vertical="center" wrapText="1"/>
    </xf>
    <xf numFmtId="177" fontId="15" fillId="0" borderId="2" xfId="53" applyNumberFormat="1" applyFont="1" applyFill="1" applyBorder="1" applyAlignment="1">
      <alignment vertical="center"/>
    </xf>
    <xf numFmtId="0" fontId="8" fillId="0" borderId="0" xfId="53" applyFont="1" applyFill="1" applyAlignment="1">
      <alignment horizontal="left" vertical="center"/>
    </xf>
    <xf numFmtId="0" fontId="8" fillId="0" borderId="0" xfId="53" applyFont="1" applyFill="1" applyAlignment="1">
      <alignment horizontal="left" vertical="center" wrapText="1"/>
    </xf>
    <xf numFmtId="0" fontId="0" fillId="0" borderId="0" xfId="0" applyFill="1" applyAlignment="1"/>
    <xf numFmtId="0" fontId="17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Alignment="1" applyProtection="1">
      <alignment horizontal="right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3" fontId="18" fillId="0" borderId="2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horizontal="right" vertical="center"/>
    </xf>
    <xf numFmtId="0" fontId="19" fillId="0" borderId="2" xfId="0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20" fillId="0" borderId="0" xfId="53"/>
    <xf numFmtId="0" fontId="21" fillId="0" borderId="0" xfId="53" applyFont="1" applyFill="1" applyAlignment="1">
      <alignment vertical="center"/>
    </xf>
    <xf numFmtId="0" fontId="2" fillId="0" borderId="0" xfId="53" applyFont="1" applyFill="1" applyAlignment="1">
      <alignment vertical="center" wrapText="1"/>
    </xf>
    <xf numFmtId="176" fontId="2" fillId="0" borderId="0" xfId="53" applyNumberFormat="1" applyFont="1" applyFill="1" applyAlignment="1">
      <alignment horizontal="right" vertical="center"/>
    </xf>
    <xf numFmtId="177" fontId="2" fillId="0" borderId="0" xfId="53" applyNumberFormat="1" applyFont="1" applyFill="1" applyAlignment="1">
      <alignment horizontal="right" vertical="center"/>
    </xf>
    <xf numFmtId="0" fontId="12" fillId="0" borderId="1" xfId="53" applyFont="1" applyFill="1" applyBorder="1" applyAlignment="1">
      <alignment horizontal="left" vertical="center" wrapText="1"/>
    </xf>
    <xf numFmtId="176" fontId="8" fillId="0" borderId="1" xfId="53" applyNumberFormat="1" applyFont="1" applyFill="1" applyBorder="1" applyAlignment="1">
      <alignment horizontal="right" vertical="center"/>
    </xf>
    <xf numFmtId="177" fontId="8" fillId="0" borderId="1" xfId="53" applyNumberFormat="1" applyFont="1" applyFill="1" applyBorder="1" applyAlignment="1">
      <alignment horizontal="right" vertical="center"/>
    </xf>
    <xf numFmtId="0" fontId="8" fillId="0" borderId="0" xfId="53" applyFont="1" applyFill="1" applyBorder="1" applyAlignment="1">
      <alignment horizontal="right" vertical="center"/>
    </xf>
    <xf numFmtId="176" fontId="13" fillId="0" borderId="2" xfId="53" applyNumberFormat="1" applyFont="1" applyFill="1" applyBorder="1" applyAlignment="1">
      <alignment horizontal="center" vertical="center" wrapText="1"/>
    </xf>
    <xf numFmtId="176" fontId="13" fillId="0" borderId="2" xfId="53" applyNumberFormat="1" applyFont="1" applyFill="1" applyBorder="1" applyAlignment="1">
      <alignment horizontal="right" vertical="center"/>
    </xf>
    <xf numFmtId="177" fontId="13" fillId="0" borderId="2" xfId="53" applyNumberFormat="1" applyFont="1" applyFill="1" applyBorder="1" applyAlignment="1">
      <alignment horizontal="right" vertical="center"/>
    </xf>
    <xf numFmtId="0" fontId="13" fillId="0" borderId="2" xfId="53" applyFont="1" applyFill="1" applyBorder="1" applyAlignment="1">
      <alignment vertical="center" wrapText="1"/>
    </xf>
    <xf numFmtId="177" fontId="15" fillId="0" borderId="2" xfId="53" applyNumberFormat="1" applyFont="1" applyFill="1" applyBorder="1" applyAlignment="1">
      <alignment horizontal="right" vertical="center"/>
    </xf>
    <xf numFmtId="0" fontId="13" fillId="0" borderId="2" xfId="53" applyFont="1" applyFill="1" applyBorder="1" applyAlignment="1">
      <alignment vertical="center"/>
    </xf>
    <xf numFmtId="0" fontId="22" fillId="0" borderId="2" xfId="53" applyFont="1" applyFill="1" applyBorder="1" applyAlignment="1">
      <alignment vertical="center" wrapText="1"/>
    </xf>
    <xf numFmtId="0" fontId="15" fillId="0" borderId="2" xfId="53" applyFont="1" applyFill="1" applyBorder="1" applyAlignment="1">
      <alignment horizontal="center" vertical="center"/>
    </xf>
    <xf numFmtId="0" fontId="13" fillId="0" borderId="2" xfId="53" applyFont="1" applyBorder="1" applyAlignment="1">
      <alignment horizontal="left" vertical="center" wrapText="1"/>
    </xf>
    <xf numFmtId="0" fontId="15" fillId="0" borderId="2" xfId="53" applyFont="1" applyBorder="1" applyAlignment="1">
      <alignment horizontal="left" vertical="center" wrapText="1"/>
    </xf>
    <xf numFmtId="176" fontId="15" fillId="0" borderId="2" xfId="53" applyNumberFormat="1" applyFont="1" applyFill="1" applyBorder="1" applyAlignment="1">
      <alignment horizontal="righ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3" fontId="19" fillId="0" borderId="2" xfId="0" applyNumberFormat="1" applyFont="1" applyFill="1" applyBorder="1" applyAlignment="1" applyProtection="1">
      <alignment horizontal="left" vertical="center"/>
    </xf>
    <xf numFmtId="3" fontId="18" fillId="0" borderId="2" xfId="0" applyNumberFormat="1" applyFont="1" applyFill="1" applyBorder="1" applyAlignment="1" applyProtection="1">
      <alignment horizontal="left" vertic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5" fillId="0" borderId="0" xfId="52" applyFont="1" applyFill="1" applyAlignment="1">
      <alignment horizontal="center" vertical="center"/>
    </xf>
    <xf numFmtId="0" fontId="26" fillId="0" borderId="0" xfId="52" applyFont="1" applyFill="1">
      <alignment vertical="center"/>
    </xf>
    <xf numFmtId="0" fontId="26" fillId="0" borderId="0" xfId="52" applyFont="1" applyFill="1" applyAlignment="1">
      <alignment horizontal="left" vertical="center"/>
    </xf>
    <xf numFmtId="176" fontId="26" fillId="0" borderId="0" xfId="52" applyNumberFormat="1" applyFont="1" applyFill="1">
      <alignment vertical="center"/>
    </xf>
    <xf numFmtId="176" fontId="26" fillId="0" borderId="6" xfId="52" applyNumberFormat="1" applyFont="1" applyFill="1" applyBorder="1" applyAlignment="1">
      <alignment horizontal="right" vertical="center"/>
    </xf>
    <xf numFmtId="0" fontId="27" fillId="0" borderId="7" xfId="52" applyFont="1" applyFill="1" applyBorder="1" applyAlignment="1">
      <alignment horizontal="center" vertical="center" wrapText="1"/>
    </xf>
    <xf numFmtId="0" fontId="28" fillId="0" borderId="8" xfId="52" applyFont="1" applyFill="1" applyBorder="1" applyAlignment="1">
      <alignment horizontal="center" vertical="center" wrapText="1"/>
    </xf>
    <xf numFmtId="176" fontId="28" fillId="0" borderId="7" xfId="52" applyNumberFormat="1" applyFont="1" applyFill="1" applyBorder="1" applyAlignment="1">
      <alignment horizontal="center" vertical="center" wrapText="1"/>
    </xf>
    <xf numFmtId="0" fontId="28" fillId="0" borderId="7" xfId="52" applyFont="1" applyFill="1" applyBorder="1" applyAlignment="1">
      <alignment horizontal="center" vertical="center" wrapText="1"/>
    </xf>
    <xf numFmtId="0" fontId="28" fillId="0" borderId="9" xfId="52" applyFont="1" applyFill="1" applyBorder="1" applyAlignment="1">
      <alignment horizontal="center" vertical="center" wrapText="1"/>
    </xf>
    <xf numFmtId="0" fontId="28" fillId="0" borderId="2" xfId="51" applyNumberFormat="1" applyFont="1" applyFill="1" applyBorder="1" applyAlignment="1" applyProtection="1">
      <alignment horizontal="center" vertical="center"/>
    </xf>
    <xf numFmtId="176" fontId="28" fillId="0" borderId="2" xfId="51" applyNumberFormat="1" applyFont="1" applyFill="1" applyBorder="1" applyAlignment="1" applyProtection="1">
      <alignment horizontal="right" vertical="center"/>
    </xf>
    <xf numFmtId="0" fontId="28" fillId="0" borderId="2" xfId="51" applyFont="1" applyFill="1" applyBorder="1"/>
    <xf numFmtId="49" fontId="28" fillId="0" borderId="3" xfId="51" applyNumberFormat="1" applyFont="1" applyFill="1" applyBorder="1" applyAlignment="1" applyProtection="1">
      <alignment vertical="center" wrapText="1"/>
    </xf>
    <xf numFmtId="0" fontId="28" fillId="0" borderId="2" xfId="51" applyNumberFormat="1" applyFont="1" applyFill="1" applyBorder="1" applyAlignment="1" applyProtection="1">
      <alignment horizontal="left" vertical="center" wrapText="1"/>
    </xf>
    <xf numFmtId="49" fontId="28" fillId="0" borderId="2" xfId="51" applyNumberFormat="1" applyFont="1" applyFill="1" applyBorder="1" applyAlignment="1" applyProtection="1">
      <alignment horizontal="left" vertical="center" wrapText="1"/>
    </xf>
    <xf numFmtId="0" fontId="29" fillId="0" borderId="2" xfId="51" applyNumberFormat="1" applyFont="1" applyFill="1" applyBorder="1" applyAlignment="1" applyProtection="1">
      <alignment horizontal="left" vertical="center" wrapText="1"/>
    </xf>
    <xf numFmtId="49" fontId="29" fillId="0" borderId="2" xfId="51" applyNumberFormat="1" applyFont="1" applyFill="1" applyBorder="1" applyAlignment="1" applyProtection="1">
      <alignment horizontal="left" vertical="center" wrapText="1"/>
    </xf>
    <xf numFmtId="176" fontId="29" fillId="0" borderId="2" xfId="51" applyNumberFormat="1" applyFont="1" applyFill="1" applyBorder="1" applyAlignment="1" applyProtection="1">
      <alignment horizontal="right" vertical="center"/>
    </xf>
    <xf numFmtId="176" fontId="29" fillId="0" borderId="7" xfId="52" applyNumberFormat="1" applyFont="1" applyFill="1" applyBorder="1" applyAlignment="1">
      <alignment horizontal="right" vertical="center"/>
    </xf>
    <xf numFmtId="49" fontId="28" fillId="0" borderId="2" xfId="51" applyNumberFormat="1" applyFont="1" applyFill="1" applyBorder="1" applyAlignment="1" applyProtection="1">
      <alignment horizontal="center" vertical="center" wrapText="1"/>
    </xf>
    <xf numFmtId="0" fontId="23" fillId="0" borderId="0" xfId="54" applyFont="1" applyFill="1">
      <alignment vertical="center"/>
    </xf>
    <xf numFmtId="0" fontId="25" fillId="0" borderId="0" xfId="51" applyNumberFormat="1" applyFont="1" applyFill="1" applyBorder="1" applyAlignment="1" applyProtection="1">
      <alignment horizontal="center" vertical="center"/>
    </xf>
    <xf numFmtId="0" fontId="26" fillId="0" borderId="0" xfId="51" applyNumberFormat="1" applyFont="1" applyFill="1" applyBorder="1" applyAlignment="1" applyProtection="1">
      <alignment horizontal="left" vertical="center"/>
    </xf>
    <xf numFmtId="176" fontId="30" fillId="0" borderId="0" xfId="51" applyNumberFormat="1" applyFont="1" applyFill="1" applyBorder="1" applyAlignment="1" applyProtection="1">
      <alignment horizontal="left" vertical="center"/>
    </xf>
    <xf numFmtId="176" fontId="30" fillId="0" borderId="0" xfId="51" applyNumberFormat="1" applyFont="1" applyFill="1" applyBorder="1" applyAlignment="1" applyProtection="1">
      <alignment horizontal="right" vertical="center"/>
    </xf>
    <xf numFmtId="0" fontId="30" fillId="0" borderId="0" xfId="51" applyFont="1" applyFill="1"/>
    <xf numFmtId="0" fontId="30" fillId="0" borderId="1" xfId="51" applyNumberFormat="1" applyFont="1" applyFill="1" applyBorder="1" applyAlignment="1" applyProtection="1">
      <alignment horizontal="right" vertical="center"/>
    </xf>
    <xf numFmtId="0" fontId="27" fillId="0" borderId="10" xfId="51" applyNumberFormat="1" applyFont="1" applyFill="1" applyBorder="1" applyAlignment="1" applyProtection="1">
      <alignment horizontal="center" vertical="center" wrapText="1"/>
    </xf>
    <xf numFmtId="0" fontId="27" fillId="0" borderId="3" xfId="51" applyNumberFormat="1" applyFont="1" applyFill="1" applyBorder="1" applyAlignment="1" applyProtection="1">
      <alignment horizontal="center" vertical="center"/>
    </xf>
    <xf numFmtId="0" fontId="28" fillId="0" borderId="11" xfId="51" applyNumberFormat="1" applyFont="1" applyFill="1" applyBorder="1" applyAlignment="1" applyProtection="1">
      <alignment horizontal="center" vertical="center" wrapText="1"/>
    </xf>
    <xf numFmtId="0" fontId="27" fillId="0" borderId="2" xfId="51" applyNumberFormat="1" applyFont="1" applyFill="1" applyBorder="1" applyAlignment="1" applyProtection="1">
      <alignment horizontal="center" vertical="center"/>
    </xf>
    <xf numFmtId="176" fontId="28" fillId="0" borderId="2" xfId="51" applyNumberFormat="1" applyFont="1" applyFill="1" applyBorder="1" applyAlignment="1" applyProtection="1">
      <alignment horizontal="center" vertical="center" wrapText="1"/>
    </xf>
    <xf numFmtId="177" fontId="28" fillId="0" borderId="2" xfId="51" applyNumberFormat="1" applyFont="1" applyFill="1" applyBorder="1" applyAlignment="1" applyProtection="1">
      <alignment horizontal="center" vertical="center" wrapText="1"/>
    </xf>
    <xf numFmtId="176" fontId="28" fillId="0" borderId="2" xfId="51" applyNumberFormat="1" applyFont="1" applyFill="1" applyBorder="1" applyAlignment="1" applyProtection="1">
      <alignment horizontal="center" vertical="center"/>
    </xf>
    <xf numFmtId="49" fontId="28" fillId="0" borderId="2" xfId="51" applyNumberFormat="1" applyFont="1" applyFill="1" applyBorder="1" applyAlignment="1" applyProtection="1">
      <alignment vertical="center" wrapText="1"/>
    </xf>
    <xf numFmtId="0" fontId="31" fillId="0" borderId="2" xfId="51" applyNumberFormat="1" applyFont="1" applyFill="1" applyBorder="1" applyAlignment="1" applyProtection="1">
      <alignment horizontal="left" vertical="center" wrapText="1"/>
    </xf>
    <xf numFmtId="176" fontId="29" fillId="0" borderId="2" xfId="51" applyNumberFormat="1" applyFont="1" applyFill="1" applyBorder="1" applyAlignment="1" applyProtection="1">
      <alignment horizontal="right" vertical="center" shrinkToFit="1"/>
    </xf>
    <xf numFmtId="0" fontId="32" fillId="0" borderId="0" xfId="0" applyFont="1" applyAlignment="1"/>
    <xf numFmtId="0" fontId="0" fillId="0" borderId="0" xfId="0" applyAlignment="1"/>
    <xf numFmtId="0" fontId="20" fillId="0" borderId="0" xfId="53" applyAlignment="1">
      <alignment horizontal="center"/>
    </xf>
    <xf numFmtId="0" fontId="33" fillId="0" borderId="0" xfId="53" applyFont="1"/>
    <xf numFmtId="0" fontId="34" fillId="0" borderId="0" xfId="53" applyFont="1" applyFill="1" applyBorder="1"/>
    <xf numFmtId="0" fontId="1" fillId="0" borderId="0" xfId="53" applyFont="1" applyAlignment="1">
      <alignment horizontal="right"/>
    </xf>
    <xf numFmtId="177" fontId="1" fillId="0" borderId="0" xfId="53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5" fillId="0" borderId="1" xfId="0" applyFont="1" applyBorder="1" applyAlignment="1">
      <alignment horizontal="right" vertical="center"/>
    </xf>
    <xf numFmtId="0" fontId="36" fillId="0" borderId="2" xfId="53" applyFont="1" applyBorder="1" applyAlignment="1">
      <alignment horizontal="center" vertical="center"/>
    </xf>
    <xf numFmtId="177" fontId="36" fillId="0" borderId="2" xfId="53" applyNumberFormat="1" applyFont="1" applyBorder="1" applyAlignment="1">
      <alignment horizontal="center" vertical="center"/>
    </xf>
    <xf numFmtId="177" fontId="36" fillId="0" borderId="2" xfId="53" applyNumberFormat="1" applyFont="1" applyBorder="1" applyAlignment="1">
      <alignment horizontal="center" vertical="center" wrapText="1"/>
    </xf>
    <xf numFmtId="177" fontId="36" fillId="0" borderId="2" xfId="53" applyNumberFormat="1" applyFont="1" applyBorder="1" applyAlignment="1">
      <alignment horizontal="right" vertical="center"/>
    </xf>
    <xf numFmtId="0" fontId="36" fillId="0" borderId="2" xfId="53" applyFont="1" applyBorder="1" applyAlignment="1">
      <alignment vertical="center"/>
    </xf>
    <xf numFmtId="0" fontId="35" fillId="0" borderId="2" xfId="53" applyFont="1" applyBorder="1" applyAlignment="1">
      <alignment vertical="center"/>
    </xf>
    <xf numFmtId="177" fontId="35" fillId="0" borderId="2" xfId="53" applyNumberFormat="1" applyFont="1" applyFill="1" applyBorder="1" applyAlignment="1">
      <alignment horizontal="right" vertical="center"/>
    </xf>
    <xf numFmtId="177" fontId="35" fillId="0" borderId="2" xfId="53" applyNumberFormat="1" applyFont="1" applyBorder="1" applyAlignment="1">
      <alignment horizontal="right" vertical="center"/>
    </xf>
    <xf numFmtId="0" fontId="35" fillId="0" borderId="2" xfId="53" applyFont="1" applyFill="1" applyBorder="1" applyAlignment="1">
      <alignment vertical="center"/>
    </xf>
    <xf numFmtId="0" fontId="35" fillId="0" borderId="2" xfId="53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:\X&#35199;&#28246;&#21306;\x&#23567;&#21556;\&#21306;&#32423;\2016&#24180;&#24635;&#20915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4180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  <sheetName val="L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Z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收入"/>
      <sheetName val="18全区"/>
      <sheetName val="18区本级"/>
      <sheetName val="基本支出经济科目"/>
      <sheetName val="18平衡表"/>
      <sheetName val="18基金"/>
      <sheetName val="18年基金平衡表"/>
      <sheetName val="18国资"/>
      <sheetName val="18社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Zeros="0" topLeftCell="A16" workbookViewId="0">
      <selection activeCell="F21" sqref="A1:F21"/>
    </sheetView>
  </sheetViews>
  <sheetFormatPr defaultColWidth="9" defaultRowHeight="15.75" outlineLevelCol="5"/>
  <cols>
    <col min="1" max="1" width="30.5" style="1" customWidth="1"/>
    <col min="2" max="2" width="11" style="137" customWidth="1"/>
    <col min="3" max="3" width="11.125" style="137" customWidth="1"/>
    <col min="4" max="4" width="10" style="138" customWidth="1"/>
    <col min="5" max="5" width="10.25" style="137" customWidth="1"/>
    <col min="6" max="6" width="8.375" style="138" customWidth="1"/>
    <col min="7" max="16384" width="9" style="69"/>
  </cols>
  <sheetData>
    <row r="1" s="132" customFormat="1" ht="48.75" customHeight="1" spans="1:6">
      <c r="A1" s="139" t="s">
        <v>0</v>
      </c>
      <c r="B1" s="139"/>
      <c r="C1" s="139"/>
      <c r="D1" s="139"/>
      <c r="E1" s="139"/>
      <c r="F1" s="139"/>
    </row>
    <row r="2" s="133" customFormat="1" ht="23.25" customHeight="1" spans="1:6">
      <c r="A2" s="140"/>
      <c r="B2" s="141"/>
      <c r="C2" s="141"/>
      <c r="D2" s="142" t="s">
        <v>1</v>
      </c>
      <c r="E2" s="142"/>
      <c r="F2" s="142"/>
    </row>
    <row r="3" s="134" customFormat="1" ht="28.5" customHeight="1" spans="1:6">
      <c r="A3" s="143" t="s">
        <v>2</v>
      </c>
      <c r="B3" s="143" t="s">
        <v>3</v>
      </c>
      <c r="C3" s="143" t="s">
        <v>4</v>
      </c>
      <c r="D3" s="144" t="s">
        <v>5</v>
      </c>
      <c r="E3" s="145" t="s">
        <v>6</v>
      </c>
      <c r="F3" s="144" t="s">
        <v>7</v>
      </c>
    </row>
    <row r="4" s="135" customFormat="1" ht="28.5" customHeight="1" spans="1:6">
      <c r="A4" s="143" t="s">
        <v>8</v>
      </c>
      <c r="B4" s="146">
        <f>B5+B13</f>
        <v>1242300</v>
      </c>
      <c r="C4" s="146">
        <f>C5+C13</f>
        <v>1259835.34</v>
      </c>
      <c r="D4" s="146">
        <f t="shared" ref="D4:D21" si="0">C4/B4*100</f>
        <v>101.41</v>
      </c>
      <c r="E4" s="146">
        <f>E5+E13</f>
        <v>1136199.21</v>
      </c>
      <c r="F4" s="146">
        <f t="shared" ref="F4:F21" si="1">C4/E4*100</f>
        <v>110.88</v>
      </c>
    </row>
    <row r="5" s="135" customFormat="1" ht="28.5" customHeight="1" spans="1:6">
      <c r="A5" s="147" t="s">
        <v>9</v>
      </c>
      <c r="B5" s="146">
        <f>SUM(B6:B12)</f>
        <v>1186000</v>
      </c>
      <c r="C5" s="146">
        <f>SUM(C6:C12)</f>
        <v>1193551.75</v>
      </c>
      <c r="D5" s="146">
        <f t="shared" si="0"/>
        <v>100.64</v>
      </c>
      <c r="E5" s="146">
        <f>SUM(E6:E12)</f>
        <v>1071222.54</v>
      </c>
      <c r="F5" s="146">
        <f t="shared" si="1"/>
        <v>111.42</v>
      </c>
    </row>
    <row r="6" ht="28.5" customHeight="1" spans="1:6">
      <c r="A6" s="148" t="s">
        <v>10</v>
      </c>
      <c r="B6" s="149">
        <v>163000</v>
      </c>
      <c r="C6" s="150">
        <v>171149.42</v>
      </c>
      <c r="D6" s="150">
        <f t="shared" si="0"/>
        <v>105</v>
      </c>
      <c r="E6" s="150">
        <v>146435.57</v>
      </c>
      <c r="F6" s="150">
        <f t="shared" si="1"/>
        <v>116.88</v>
      </c>
    </row>
    <row r="7" ht="28.5" customHeight="1" spans="1:6">
      <c r="A7" s="148" t="s">
        <v>11</v>
      </c>
      <c r="B7" s="149">
        <v>260000</v>
      </c>
      <c r="C7" s="150">
        <v>346050.75</v>
      </c>
      <c r="D7" s="150">
        <f t="shared" si="0"/>
        <v>133.1</v>
      </c>
      <c r="E7" s="150">
        <v>289182.67</v>
      </c>
      <c r="F7" s="150">
        <f t="shared" si="1"/>
        <v>119.67</v>
      </c>
    </row>
    <row r="8" ht="28.5" customHeight="1" spans="1:6">
      <c r="A8" s="148" t="s">
        <v>12</v>
      </c>
      <c r="B8" s="149"/>
      <c r="C8" s="150">
        <v>833.54</v>
      </c>
      <c r="D8" s="150"/>
      <c r="E8" s="150"/>
      <c r="F8" s="150"/>
    </row>
    <row r="9" ht="28.5" customHeight="1" spans="1:6">
      <c r="A9" s="148" t="s">
        <v>13</v>
      </c>
      <c r="B9" s="149">
        <v>230000</v>
      </c>
      <c r="C9" s="150">
        <v>217827.16</v>
      </c>
      <c r="D9" s="150">
        <f t="shared" si="0"/>
        <v>94.71</v>
      </c>
      <c r="E9" s="150">
        <v>187730.44</v>
      </c>
      <c r="F9" s="150">
        <f t="shared" si="1"/>
        <v>116.03</v>
      </c>
    </row>
    <row r="10" ht="28.5" customHeight="1" spans="1:6">
      <c r="A10" s="148" t="s">
        <v>14</v>
      </c>
      <c r="B10" s="149">
        <v>283000</v>
      </c>
      <c r="C10" s="150">
        <v>230349.75</v>
      </c>
      <c r="D10" s="150">
        <f t="shared" si="0"/>
        <v>81.4</v>
      </c>
      <c r="E10" s="150">
        <v>239937.86</v>
      </c>
      <c r="F10" s="150">
        <f t="shared" si="1"/>
        <v>96</v>
      </c>
    </row>
    <row r="11" ht="28.5" customHeight="1" spans="1:6">
      <c r="A11" s="148" t="s">
        <v>15</v>
      </c>
      <c r="B11" s="149">
        <v>78000</v>
      </c>
      <c r="C11" s="150">
        <v>69072.84</v>
      </c>
      <c r="D11" s="150">
        <f t="shared" si="0"/>
        <v>88.55</v>
      </c>
      <c r="E11" s="150">
        <v>64293.21</v>
      </c>
      <c r="F11" s="150">
        <f t="shared" si="1"/>
        <v>107.43</v>
      </c>
    </row>
    <row r="12" ht="28.5" customHeight="1" spans="1:6">
      <c r="A12" s="148" t="s">
        <v>16</v>
      </c>
      <c r="B12" s="149">
        <v>172000</v>
      </c>
      <c r="C12" s="150">
        <v>158268.29</v>
      </c>
      <c r="D12" s="150">
        <f t="shared" si="0"/>
        <v>92.02</v>
      </c>
      <c r="E12" s="150">
        <v>143642.79</v>
      </c>
      <c r="F12" s="150">
        <f t="shared" si="1"/>
        <v>110.18</v>
      </c>
    </row>
    <row r="13" s="135" customFormat="1" ht="28.5" customHeight="1" spans="1:6">
      <c r="A13" s="147" t="s">
        <v>17</v>
      </c>
      <c r="B13" s="146">
        <f>SUM(B19:B21,B14)</f>
        <v>56300</v>
      </c>
      <c r="C13" s="146">
        <f>SUM(C19:C21,C14)</f>
        <v>66283.59</v>
      </c>
      <c r="D13" s="146">
        <f t="shared" si="0"/>
        <v>117.73</v>
      </c>
      <c r="E13" s="146">
        <f>SUM(E19:E21,E14)</f>
        <v>64976.67</v>
      </c>
      <c r="F13" s="146">
        <f t="shared" si="1"/>
        <v>102.01</v>
      </c>
    </row>
    <row r="14" ht="28.5" customHeight="1" spans="1:6">
      <c r="A14" s="148" t="s">
        <v>18</v>
      </c>
      <c r="B14" s="149">
        <v>50000</v>
      </c>
      <c r="C14" s="150">
        <v>53063.32</v>
      </c>
      <c r="D14" s="150">
        <f t="shared" si="0"/>
        <v>106.13</v>
      </c>
      <c r="E14" s="150">
        <v>56560.56</v>
      </c>
      <c r="F14" s="150">
        <f t="shared" si="1"/>
        <v>93.82</v>
      </c>
    </row>
    <row r="15" s="136" customFormat="1" ht="28.5" customHeight="1" spans="1:6">
      <c r="A15" s="151" t="s">
        <v>19</v>
      </c>
      <c r="B15" s="149">
        <v>25000</v>
      </c>
      <c r="C15" s="150">
        <v>25017.6</v>
      </c>
      <c r="D15" s="150">
        <f t="shared" si="0"/>
        <v>100.07</v>
      </c>
      <c r="E15" s="150">
        <v>23254.25</v>
      </c>
      <c r="F15" s="150">
        <f t="shared" si="1"/>
        <v>107.58</v>
      </c>
    </row>
    <row r="16" s="136" customFormat="1" ht="28.5" customHeight="1" spans="1:6">
      <c r="A16" s="151" t="s">
        <v>20</v>
      </c>
      <c r="B16" s="149">
        <v>15000</v>
      </c>
      <c r="C16" s="150">
        <v>16664.3</v>
      </c>
      <c r="D16" s="150">
        <f t="shared" si="0"/>
        <v>111.1</v>
      </c>
      <c r="E16" s="150">
        <v>15523.06</v>
      </c>
      <c r="F16" s="150">
        <f t="shared" si="1"/>
        <v>107.35</v>
      </c>
    </row>
    <row r="17" s="136" customFormat="1" ht="28.5" customHeight="1" spans="1:6">
      <c r="A17" s="151" t="s">
        <v>21</v>
      </c>
      <c r="B17" s="149">
        <v>10000</v>
      </c>
      <c r="C17" s="150">
        <v>11922.92</v>
      </c>
      <c r="D17" s="150">
        <f t="shared" si="0"/>
        <v>119.23</v>
      </c>
      <c r="E17" s="150">
        <v>10888.65</v>
      </c>
      <c r="F17" s="150">
        <f t="shared" si="1"/>
        <v>109.5</v>
      </c>
    </row>
    <row r="18" s="136" customFormat="1" ht="28.5" customHeight="1" spans="1:6">
      <c r="A18" s="151" t="s">
        <v>22</v>
      </c>
      <c r="B18" s="149"/>
      <c r="C18" s="150">
        <v>-541.5</v>
      </c>
      <c r="D18" s="150"/>
      <c r="E18" s="150">
        <v>6827.37</v>
      </c>
      <c r="F18" s="150">
        <f t="shared" si="1"/>
        <v>-7.93</v>
      </c>
    </row>
    <row r="19" ht="28.5" customHeight="1" spans="1:6">
      <c r="A19" s="148" t="s">
        <v>23</v>
      </c>
      <c r="B19" s="149">
        <v>5000</v>
      </c>
      <c r="C19" s="150">
        <v>9550.68</v>
      </c>
      <c r="D19" s="150">
        <f t="shared" si="0"/>
        <v>191.01</v>
      </c>
      <c r="E19" s="150">
        <v>5225.08</v>
      </c>
      <c r="F19" s="150">
        <f t="shared" si="1"/>
        <v>182.79</v>
      </c>
    </row>
    <row r="20" ht="28.5" customHeight="1" spans="1:6">
      <c r="A20" s="152" t="s">
        <v>24</v>
      </c>
      <c r="B20" s="149">
        <v>300</v>
      </c>
      <c r="C20" s="150">
        <v>2922.96</v>
      </c>
      <c r="D20" s="150">
        <f t="shared" si="0"/>
        <v>974.32</v>
      </c>
      <c r="E20" s="150">
        <v>942.29</v>
      </c>
      <c r="F20" s="150">
        <f t="shared" si="1"/>
        <v>310.2</v>
      </c>
    </row>
    <row r="21" ht="28.5" customHeight="1" spans="1:6">
      <c r="A21" s="148" t="s">
        <v>25</v>
      </c>
      <c r="B21" s="149">
        <v>1000</v>
      </c>
      <c r="C21" s="150">
        <v>746.63</v>
      </c>
      <c r="D21" s="150">
        <f t="shared" si="0"/>
        <v>74.66</v>
      </c>
      <c r="E21" s="150">
        <v>2248.74</v>
      </c>
      <c r="F21" s="150">
        <f t="shared" si="1"/>
        <v>33.2</v>
      </c>
    </row>
  </sheetData>
  <mergeCells count="2">
    <mergeCell ref="A1:F1"/>
    <mergeCell ref="D2:F2"/>
  </mergeCells>
  <printOptions horizontalCentered="1"/>
  <pageMargins left="0.984027777777778" right="0.984027777777778" top="1.0625" bottom="1.0625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2"/>
  <sheetViews>
    <sheetView showZeros="0" workbookViewId="0">
      <selection activeCell="A1" sqref="A1:H422"/>
    </sheetView>
  </sheetViews>
  <sheetFormatPr defaultColWidth="9" defaultRowHeight="13.5" outlineLevelCol="7"/>
  <cols>
    <col min="1" max="1" width="6.375" style="115" customWidth="1"/>
    <col min="2" max="2" width="28.25" style="115" customWidth="1"/>
    <col min="3" max="3" width="9.5" style="115" customWidth="1"/>
    <col min="4" max="4" width="10.875" style="115" customWidth="1"/>
    <col min="5" max="5" width="8.625" style="115" customWidth="1"/>
    <col min="6" max="6" width="6.125" style="115" customWidth="1"/>
    <col min="7" max="7" width="8.625" style="115" customWidth="1"/>
    <col min="8" max="8" width="8.125" style="115" customWidth="1"/>
    <col min="9" max="16384" width="9" style="115"/>
  </cols>
  <sheetData>
    <row r="1" ht="42" customHeight="1" spans="1:8">
      <c r="A1" s="116" t="s">
        <v>26</v>
      </c>
      <c r="B1" s="116"/>
      <c r="C1" s="116"/>
      <c r="D1" s="116"/>
      <c r="E1" s="116"/>
      <c r="F1" s="116"/>
      <c r="G1" s="116"/>
      <c r="H1" s="116"/>
    </row>
    <row r="2" customHeight="1" spans="1:8">
      <c r="A2" s="117"/>
      <c r="B2" s="117"/>
      <c r="C2" s="118"/>
      <c r="D2" s="118"/>
      <c r="E2" s="119"/>
      <c r="F2" s="120"/>
      <c r="G2" s="121" t="s">
        <v>27</v>
      </c>
      <c r="H2" s="121"/>
    </row>
    <row r="3" ht="15" customHeight="1" spans="1:8">
      <c r="A3" s="122" t="s">
        <v>28</v>
      </c>
      <c r="B3" s="123" t="s">
        <v>29</v>
      </c>
      <c r="C3" s="104" t="s">
        <v>30</v>
      </c>
      <c r="D3" s="104"/>
      <c r="E3" s="104"/>
      <c r="F3" s="104"/>
      <c r="G3" s="104"/>
      <c r="H3" s="104"/>
    </row>
    <row r="4" ht="30" customHeight="1" spans="1:8">
      <c r="A4" s="124"/>
      <c r="B4" s="125"/>
      <c r="C4" s="126" t="s">
        <v>31</v>
      </c>
      <c r="D4" s="126" t="s">
        <v>32</v>
      </c>
      <c r="E4" s="126" t="s">
        <v>33</v>
      </c>
      <c r="F4" s="127" t="s">
        <v>34</v>
      </c>
      <c r="G4" s="126" t="s">
        <v>35</v>
      </c>
      <c r="H4" s="127" t="s">
        <v>36</v>
      </c>
    </row>
    <row r="5" ht="15" customHeight="1" spans="1:8">
      <c r="A5" s="128"/>
      <c r="B5" s="104" t="s">
        <v>37</v>
      </c>
      <c r="C5" s="105">
        <f>C6+C422</f>
        <v>715438.88</v>
      </c>
      <c r="D5" s="105">
        <f>D6+D422</f>
        <v>738238.88</v>
      </c>
      <c r="E5" s="105">
        <f>E6+E422</f>
        <v>741267.8</v>
      </c>
      <c r="F5" s="105">
        <f>IF(C5=0,"",E5/D5*100)</f>
        <v>100.41</v>
      </c>
      <c r="G5" s="105">
        <f>G6+G422</f>
        <v>695926.62</v>
      </c>
      <c r="H5" s="105">
        <f t="shared" ref="H5:H68" si="0">IF(G5=0,"",E5/G5*100)</f>
        <v>106.52</v>
      </c>
    </row>
    <row r="6" ht="15" customHeight="1" spans="1:8">
      <c r="A6" s="106"/>
      <c r="B6" s="129" t="s">
        <v>38</v>
      </c>
      <c r="C6" s="105">
        <f>C7+C118+C119+C153+C174+C190+C207+C282++C311+C316+C335+C379+C389+C394+C398+C409+C412+C414+C417+C420</f>
        <v>615438.88</v>
      </c>
      <c r="D6" s="105">
        <f>D7+D118+D119+D153+D174+D190+D207+D282++D311+D316+D335+D379+D389+D394+D398+D409+D412+D414+D417+D420</f>
        <v>638238.88</v>
      </c>
      <c r="E6" s="105">
        <v>644261.06</v>
      </c>
      <c r="F6" s="105">
        <f t="shared" ref="F6:F69" si="1">IF(C6=0,"",E6/D6*100)</f>
        <v>100.94</v>
      </c>
      <c r="G6" s="105">
        <f>G7+G118+G119+G153+G174+G190+G207+G282++G311+G316+G335+G379+G389+G394+G398+G409+G412+G414+G417+G420</f>
        <v>597605.1</v>
      </c>
      <c r="H6" s="105">
        <f t="shared" si="0"/>
        <v>107.81</v>
      </c>
    </row>
    <row r="7" ht="15" customHeight="1" spans="1:8">
      <c r="A7" s="108">
        <v>201</v>
      </c>
      <c r="B7" s="109" t="s">
        <v>39</v>
      </c>
      <c r="C7" s="105">
        <f>C8+C14+C19+C28+C35+C42+C50+C53+C58+C64+C69+C76+C83+C85+C88+C91+C96+C100+C104+C108+C111+C116</f>
        <v>61840.53</v>
      </c>
      <c r="D7" s="105">
        <f>D8+D14+D19+D28+D35+D42+D50+D53+D58+D64+D69+D76+D83+D85+D88+D91+D96+D100+D104+D108+D111+D116</f>
        <v>61840.53</v>
      </c>
      <c r="E7" s="105">
        <v>69301.74</v>
      </c>
      <c r="F7" s="105">
        <f t="shared" si="1"/>
        <v>112.07</v>
      </c>
      <c r="G7" s="105">
        <v>62506.47</v>
      </c>
      <c r="H7" s="105">
        <f t="shared" si="0"/>
        <v>110.87</v>
      </c>
    </row>
    <row r="8" ht="15" customHeight="1" spans="1:8">
      <c r="A8" s="110">
        <v>20101</v>
      </c>
      <c r="B8" s="111" t="s">
        <v>40</v>
      </c>
      <c r="C8" s="112">
        <v>1456.48</v>
      </c>
      <c r="D8" s="112">
        <v>1456.48</v>
      </c>
      <c r="E8" s="112">
        <v>1394.2</v>
      </c>
      <c r="F8" s="112">
        <f t="shared" si="1"/>
        <v>95.72</v>
      </c>
      <c r="G8" s="112">
        <v>1378.76</v>
      </c>
      <c r="H8" s="112">
        <f t="shared" si="0"/>
        <v>101.12</v>
      </c>
    </row>
    <row r="9" ht="15" customHeight="1" spans="1:8">
      <c r="A9" s="110">
        <v>2010101</v>
      </c>
      <c r="B9" s="111" t="s">
        <v>41</v>
      </c>
      <c r="C9" s="112">
        <v>883.93</v>
      </c>
      <c r="D9" s="112">
        <v>883.93</v>
      </c>
      <c r="E9" s="112">
        <v>901.07</v>
      </c>
      <c r="F9" s="112">
        <f t="shared" si="1"/>
        <v>101.94</v>
      </c>
      <c r="G9" s="112">
        <v>841.85</v>
      </c>
      <c r="H9" s="112">
        <f t="shared" si="0"/>
        <v>107.03</v>
      </c>
    </row>
    <row r="10" ht="15" customHeight="1" spans="1:8">
      <c r="A10" s="110">
        <v>2010102</v>
      </c>
      <c r="B10" s="111" t="s">
        <v>42</v>
      </c>
      <c r="C10" s="112">
        <v>361.3</v>
      </c>
      <c r="D10" s="112">
        <v>361.3</v>
      </c>
      <c r="E10" s="112">
        <v>287.92</v>
      </c>
      <c r="F10" s="112">
        <f t="shared" si="1"/>
        <v>79.69</v>
      </c>
      <c r="G10" s="112">
        <v>329</v>
      </c>
      <c r="H10" s="112">
        <f t="shared" si="0"/>
        <v>87.51</v>
      </c>
    </row>
    <row r="11" ht="15" customHeight="1" spans="1:8">
      <c r="A11" s="110">
        <v>2010104</v>
      </c>
      <c r="B11" s="111" t="s">
        <v>43</v>
      </c>
      <c r="C11" s="112">
        <v>165</v>
      </c>
      <c r="D11" s="112">
        <v>165</v>
      </c>
      <c r="E11" s="112">
        <v>165</v>
      </c>
      <c r="F11" s="112">
        <f t="shared" si="1"/>
        <v>100</v>
      </c>
      <c r="G11" s="112">
        <v>110.61</v>
      </c>
      <c r="H11" s="112">
        <f t="shared" si="0"/>
        <v>149.17</v>
      </c>
    </row>
    <row r="12" ht="15" customHeight="1" spans="1:8">
      <c r="A12" s="110">
        <v>2010107</v>
      </c>
      <c r="B12" s="111" t="s">
        <v>44</v>
      </c>
      <c r="C12" s="112">
        <v>46.25</v>
      </c>
      <c r="D12" s="112">
        <v>46.25</v>
      </c>
      <c r="E12" s="112">
        <v>40.21</v>
      </c>
      <c r="F12" s="112">
        <f t="shared" si="1"/>
        <v>86.94</v>
      </c>
      <c r="G12" s="112">
        <v>21.3</v>
      </c>
      <c r="H12" s="112">
        <f t="shared" si="0"/>
        <v>188.78</v>
      </c>
    </row>
    <row r="13" ht="15" customHeight="1" spans="1:8">
      <c r="A13" s="110">
        <v>2010199</v>
      </c>
      <c r="B13" s="111" t="s">
        <v>45</v>
      </c>
      <c r="C13" s="112">
        <v>0</v>
      </c>
      <c r="D13" s="112">
        <v>0</v>
      </c>
      <c r="E13" s="112"/>
      <c r="F13" s="112" t="str">
        <f t="shared" si="1"/>
        <v/>
      </c>
      <c r="G13" s="112">
        <v>76</v>
      </c>
      <c r="H13" s="112">
        <f t="shared" si="0"/>
        <v>0</v>
      </c>
    </row>
    <row r="14" ht="15" customHeight="1" spans="1:8">
      <c r="A14" s="110">
        <v>20102</v>
      </c>
      <c r="B14" s="111" t="s">
        <v>46</v>
      </c>
      <c r="C14" s="112">
        <v>957.53</v>
      </c>
      <c r="D14" s="112">
        <v>957.53</v>
      </c>
      <c r="E14" s="112">
        <v>1023.61</v>
      </c>
      <c r="F14" s="112">
        <f t="shared" si="1"/>
        <v>106.9</v>
      </c>
      <c r="G14" s="112">
        <v>817.91</v>
      </c>
      <c r="H14" s="112">
        <f t="shared" si="0"/>
        <v>125.15</v>
      </c>
    </row>
    <row r="15" ht="15" customHeight="1" spans="1:8">
      <c r="A15" s="110">
        <v>2010201</v>
      </c>
      <c r="B15" s="111" t="s">
        <v>41</v>
      </c>
      <c r="C15" s="112">
        <v>667.08</v>
      </c>
      <c r="D15" s="112">
        <v>667.08</v>
      </c>
      <c r="E15" s="112">
        <v>775.84</v>
      </c>
      <c r="F15" s="112">
        <f t="shared" si="1"/>
        <v>116.3</v>
      </c>
      <c r="G15" s="112">
        <v>640.26</v>
      </c>
      <c r="H15" s="112">
        <f t="shared" si="0"/>
        <v>121.18</v>
      </c>
    </row>
    <row r="16" ht="15" customHeight="1" spans="1:8">
      <c r="A16" s="110">
        <v>2010202</v>
      </c>
      <c r="B16" s="111" t="s">
        <v>42</v>
      </c>
      <c r="C16" s="112">
        <v>103.55</v>
      </c>
      <c r="D16" s="112">
        <v>103.55</v>
      </c>
      <c r="E16" s="112">
        <v>82.03</v>
      </c>
      <c r="F16" s="112">
        <f t="shared" si="1"/>
        <v>79.22</v>
      </c>
      <c r="G16" s="112">
        <v>53.87</v>
      </c>
      <c r="H16" s="112">
        <f t="shared" si="0"/>
        <v>152.27</v>
      </c>
    </row>
    <row r="17" ht="15" customHeight="1" spans="1:8">
      <c r="A17" s="110">
        <v>2010204</v>
      </c>
      <c r="B17" s="111" t="s">
        <v>47</v>
      </c>
      <c r="C17" s="112">
        <v>137.5</v>
      </c>
      <c r="D17" s="112">
        <v>137.5</v>
      </c>
      <c r="E17" s="112">
        <v>132.69</v>
      </c>
      <c r="F17" s="112">
        <f t="shared" si="1"/>
        <v>96.5</v>
      </c>
      <c r="G17" s="112">
        <v>78.08</v>
      </c>
      <c r="H17" s="112">
        <f t="shared" si="0"/>
        <v>169.94</v>
      </c>
    </row>
    <row r="18" ht="15" customHeight="1" spans="1:8">
      <c r="A18" s="110">
        <v>2010206</v>
      </c>
      <c r="B18" s="111" t="s">
        <v>48</v>
      </c>
      <c r="C18" s="112">
        <v>49.4</v>
      </c>
      <c r="D18" s="112">
        <v>49.4</v>
      </c>
      <c r="E18" s="112">
        <v>33.05</v>
      </c>
      <c r="F18" s="112">
        <f t="shared" si="1"/>
        <v>66.9</v>
      </c>
      <c r="G18" s="112">
        <v>45.7</v>
      </c>
      <c r="H18" s="112">
        <f t="shared" si="0"/>
        <v>72.32</v>
      </c>
    </row>
    <row r="19" ht="16.5" customHeight="1" spans="1:8">
      <c r="A19" s="110">
        <v>20103</v>
      </c>
      <c r="B19" s="111" t="s">
        <v>49</v>
      </c>
      <c r="C19" s="112">
        <v>22485.49</v>
      </c>
      <c r="D19" s="112">
        <v>22485.49</v>
      </c>
      <c r="E19" s="112">
        <v>27802.71</v>
      </c>
      <c r="F19" s="112">
        <f t="shared" si="1"/>
        <v>123.65</v>
      </c>
      <c r="G19" s="112">
        <v>26513.78</v>
      </c>
      <c r="H19" s="112">
        <f t="shared" si="0"/>
        <v>104.86</v>
      </c>
    </row>
    <row r="20" ht="15" customHeight="1" spans="1:8">
      <c r="A20" s="110">
        <v>2010301</v>
      </c>
      <c r="B20" s="111" t="s">
        <v>41</v>
      </c>
      <c r="C20" s="112">
        <v>15039.1</v>
      </c>
      <c r="D20" s="112">
        <v>15039.1</v>
      </c>
      <c r="E20" s="112">
        <v>20604.58</v>
      </c>
      <c r="F20" s="112">
        <f t="shared" si="1"/>
        <v>137.01</v>
      </c>
      <c r="G20" s="112">
        <v>18511.84</v>
      </c>
      <c r="H20" s="112">
        <f t="shared" si="0"/>
        <v>111.3</v>
      </c>
    </row>
    <row r="21" ht="15" customHeight="1" spans="1:8">
      <c r="A21" s="110">
        <v>2010302</v>
      </c>
      <c r="B21" s="111" t="s">
        <v>42</v>
      </c>
      <c r="C21" s="112">
        <v>4008.4</v>
      </c>
      <c r="D21" s="112">
        <v>4008.4</v>
      </c>
      <c r="E21" s="112">
        <v>3338.01</v>
      </c>
      <c r="F21" s="112">
        <f t="shared" si="1"/>
        <v>83.28</v>
      </c>
      <c r="G21" s="112">
        <v>4605.15</v>
      </c>
      <c r="H21" s="112">
        <f t="shared" si="0"/>
        <v>72.48</v>
      </c>
    </row>
    <row r="22" ht="15" customHeight="1" spans="1:8">
      <c r="A22" s="110">
        <v>2010303</v>
      </c>
      <c r="B22" s="111" t="s">
        <v>50</v>
      </c>
      <c r="C22" s="112">
        <v>1050</v>
      </c>
      <c r="D22" s="112">
        <v>1050</v>
      </c>
      <c r="E22" s="112">
        <v>1408.56</v>
      </c>
      <c r="F22" s="112">
        <f t="shared" si="1"/>
        <v>134.15</v>
      </c>
      <c r="G22" s="112">
        <v>840.69</v>
      </c>
      <c r="H22" s="112">
        <f t="shared" si="0"/>
        <v>167.55</v>
      </c>
    </row>
    <row r="23" ht="15" customHeight="1" spans="1:8">
      <c r="A23" s="110">
        <v>2010304</v>
      </c>
      <c r="B23" s="111" t="s">
        <v>51</v>
      </c>
      <c r="C23" s="112">
        <v>0</v>
      </c>
      <c r="D23" s="112">
        <v>0</v>
      </c>
      <c r="E23" s="112"/>
      <c r="F23" s="112" t="str">
        <f t="shared" si="1"/>
        <v/>
      </c>
      <c r="G23" s="112">
        <v>30.32</v>
      </c>
      <c r="H23" s="112">
        <f t="shared" si="0"/>
        <v>0</v>
      </c>
    </row>
    <row r="24" ht="15" customHeight="1" spans="1:8">
      <c r="A24" s="110">
        <v>2010307</v>
      </c>
      <c r="B24" s="111" t="s">
        <v>52</v>
      </c>
      <c r="C24" s="112">
        <v>127.5</v>
      </c>
      <c r="D24" s="112">
        <v>127.5</v>
      </c>
      <c r="E24" s="112">
        <v>124.42</v>
      </c>
      <c r="F24" s="112">
        <f t="shared" si="1"/>
        <v>97.58</v>
      </c>
      <c r="G24" s="112">
        <v>90.82</v>
      </c>
      <c r="H24" s="112">
        <f t="shared" si="0"/>
        <v>137</v>
      </c>
    </row>
    <row r="25" ht="15" customHeight="1" spans="1:8">
      <c r="A25" s="110">
        <v>2010308</v>
      </c>
      <c r="B25" s="111" t="s">
        <v>53</v>
      </c>
      <c r="C25" s="112">
        <v>127</v>
      </c>
      <c r="D25" s="112">
        <v>127</v>
      </c>
      <c r="E25" s="112">
        <v>88.04</v>
      </c>
      <c r="F25" s="112">
        <f t="shared" si="1"/>
        <v>69.32</v>
      </c>
      <c r="G25" s="112">
        <v>185.36</v>
      </c>
      <c r="H25" s="112">
        <f t="shared" si="0"/>
        <v>47.5</v>
      </c>
    </row>
    <row r="26" ht="15" customHeight="1" spans="1:8">
      <c r="A26" s="110">
        <v>2010350</v>
      </c>
      <c r="B26" s="111" t="s">
        <v>54</v>
      </c>
      <c r="C26" s="112">
        <v>1894.47</v>
      </c>
      <c r="D26" s="112">
        <v>1894.47</v>
      </c>
      <c r="E26" s="112">
        <v>2000.14</v>
      </c>
      <c r="F26" s="112">
        <f t="shared" si="1"/>
        <v>105.58</v>
      </c>
      <c r="G26" s="112">
        <v>1639.03</v>
      </c>
      <c r="H26" s="112">
        <f t="shared" si="0"/>
        <v>122.03</v>
      </c>
    </row>
    <row r="27" ht="30" customHeight="1" spans="1:8">
      <c r="A27" s="110">
        <v>2010399</v>
      </c>
      <c r="B27" s="111" t="s">
        <v>55</v>
      </c>
      <c r="C27" s="112">
        <v>239.02</v>
      </c>
      <c r="D27" s="112">
        <v>239.02</v>
      </c>
      <c r="E27" s="112">
        <v>238.96</v>
      </c>
      <c r="F27" s="112">
        <f t="shared" si="1"/>
        <v>99.97</v>
      </c>
      <c r="G27" s="112">
        <v>610.57</v>
      </c>
      <c r="H27" s="112">
        <f t="shared" si="0"/>
        <v>39.14</v>
      </c>
    </row>
    <row r="28" ht="15" customHeight="1" spans="1:8">
      <c r="A28" s="110">
        <v>20104</v>
      </c>
      <c r="B28" s="111" t="s">
        <v>56</v>
      </c>
      <c r="C28" s="112">
        <v>1354.42</v>
      </c>
      <c r="D28" s="112">
        <v>1354.42</v>
      </c>
      <c r="E28" s="112">
        <v>1829.93</v>
      </c>
      <c r="F28" s="112">
        <f t="shared" si="1"/>
        <v>135.11</v>
      </c>
      <c r="G28" s="112">
        <v>1317.65</v>
      </c>
      <c r="H28" s="112">
        <f t="shared" si="0"/>
        <v>138.88</v>
      </c>
    </row>
    <row r="29" ht="15" customHeight="1" spans="1:8">
      <c r="A29" s="110">
        <v>2010401</v>
      </c>
      <c r="B29" s="111" t="s">
        <v>41</v>
      </c>
      <c r="C29" s="112">
        <v>450.83</v>
      </c>
      <c r="D29" s="112">
        <v>450.83</v>
      </c>
      <c r="E29" s="112">
        <v>637.66</v>
      </c>
      <c r="F29" s="112">
        <f t="shared" si="1"/>
        <v>141.44</v>
      </c>
      <c r="G29" s="112">
        <v>458.56</v>
      </c>
      <c r="H29" s="112">
        <f t="shared" si="0"/>
        <v>139.06</v>
      </c>
    </row>
    <row r="30" ht="15" customHeight="1" spans="1:8">
      <c r="A30" s="110">
        <v>2010402</v>
      </c>
      <c r="B30" s="111" t="s">
        <v>42</v>
      </c>
      <c r="C30" s="112">
        <v>222.47</v>
      </c>
      <c r="D30" s="112">
        <v>222.47</v>
      </c>
      <c r="E30" s="112">
        <v>406.16</v>
      </c>
      <c r="F30" s="112">
        <f t="shared" si="1"/>
        <v>182.57</v>
      </c>
      <c r="G30" s="112">
        <v>237.06</v>
      </c>
      <c r="H30" s="112">
        <f t="shared" si="0"/>
        <v>171.33</v>
      </c>
    </row>
    <row r="31" ht="15" customHeight="1" spans="1:8">
      <c r="A31" s="110" t="s">
        <v>57</v>
      </c>
      <c r="B31" s="110" t="s">
        <v>58</v>
      </c>
      <c r="C31" s="112"/>
      <c r="D31" s="112"/>
      <c r="E31" s="112">
        <v>100</v>
      </c>
      <c r="F31" s="112" t="str">
        <f t="shared" si="1"/>
        <v/>
      </c>
      <c r="G31" s="112"/>
      <c r="H31" s="112" t="str">
        <f t="shared" si="0"/>
        <v/>
      </c>
    </row>
    <row r="32" ht="15" customHeight="1" spans="1:8">
      <c r="A32" s="110">
        <v>2010408</v>
      </c>
      <c r="B32" s="111" t="s">
        <v>59</v>
      </c>
      <c r="C32" s="112">
        <v>256.35</v>
      </c>
      <c r="D32" s="112">
        <v>256.35</v>
      </c>
      <c r="E32" s="112">
        <v>254.88</v>
      </c>
      <c r="F32" s="112">
        <f t="shared" si="1"/>
        <v>99.43</v>
      </c>
      <c r="G32" s="112">
        <v>215.01</v>
      </c>
      <c r="H32" s="112">
        <f t="shared" si="0"/>
        <v>118.54</v>
      </c>
    </row>
    <row r="33" ht="15" customHeight="1" spans="1:8">
      <c r="A33" s="110">
        <v>2010450</v>
      </c>
      <c r="B33" s="111" t="s">
        <v>54</v>
      </c>
      <c r="C33" s="112">
        <v>424.77</v>
      </c>
      <c r="D33" s="112">
        <v>424.77</v>
      </c>
      <c r="E33" s="112">
        <v>431.23</v>
      </c>
      <c r="F33" s="112">
        <f t="shared" si="1"/>
        <v>101.52</v>
      </c>
      <c r="G33" s="112">
        <v>346.22</v>
      </c>
      <c r="H33" s="112">
        <f t="shared" si="0"/>
        <v>124.55</v>
      </c>
    </row>
    <row r="34" ht="15" customHeight="1" spans="1:8">
      <c r="A34" s="110">
        <v>2010499</v>
      </c>
      <c r="B34" s="111" t="s">
        <v>60</v>
      </c>
      <c r="C34" s="112">
        <v>0</v>
      </c>
      <c r="D34" s="112">
        <v>0</v>
      </c>
      <c r="E34" s="112"/>
      <c r="F34" s="112" t="str">
        <f t="shared" si="1"/>
        <v/>
      </c>
      <c r="G34" s="112">
        <v>60.8</v>
      </c>
      <c r="H34" s="112">
        <f t="shared" si="0"/>
        <v>0</v>
      </c>
    </row>
    <row r="35" ht="15" customHeight="1" spans="1:8">
      <c r="A35" s="110">
        <v>20105</v>
      </c>
      <c r="B35" s="111" t="s">
        <v>61</v>
      </c>
      <c r="C35" s="112">
        <v>1228.37</v>
      </c>
      <c r="D35" s="112">
        <v>1228.37</v>
      </c>
      <c r="E35" s="112">
        <v>1177.09</v>
      </c>
      <c r="F35" s="112">
        <f t="shared" si="1"/>
        <v>95.83</v>
      </c>
      <c r="G35" s="112">
        <v>1111.57</v>
      </c>
      <c r="H35" s="112">
        <f t="shared" si="0"/>
        <v>105.89</v>
      </c>
    </row>
    <row r="36" ht="15" customHeight="1" spans="1:8">
      <c r="A36" s="110">
        <v>2010501</v>
      </c>
      <c r="B36" s="111" t="s">
        <v>41</v>
      </c>
      <c r="C36" s="112">
        <v>715.3</v>
      </c>
      <c r="D36" s="112">
        <v>715.3</v>
      </c>
      <c r="E36" s="112">
        <v>705.54</v>
      </c>
      <c r="F36" s="112">
        <f t="shared" si="1"/>
        <v>98.64</v>
      </c>
      <c r="G36" s="112">
        <v>656.41</v>
      </c>
      <c r="H36" s="112">
        <f t="shared" si="0"/>
        <v>107.48</v>
      </c>
    </row>
    <row r="37" ht="15" customHeight="1" spans="1:8">
      <c r="A37" s="110">
        <v>2010502</v>
      </c>
      <c r="B37" s="111" t="s">
        <v>42</v>
      </c>
      <c r="C37" s="112">
        <v>16.41</v>
      </c>
      <c r="D37" s="112">
        <v>16.41</v>
      </c>
      <c r="E37" s="112">
        <v>15.46</v>
      </c>
      <c r="F37" s="112">
        <f t="shared" si="1"/>
        <v>94.21</v>
      </c>
      <c r="G37" s="112">
        <v>14.41</v>
      </c>
      <c r="H37" s="112">
        <f t="shared" si="0"/>
        <v>107.29</v>
      </c>
    </row>
    <row r="38" ht="15" customHeight="1" spans="1:8">
      <c r="A38" s="110">
        <v>2010505</v>
      </c>
      <c r="B38" s="111" t="s">
        <v>62</v>
      </c>
      <c r="C38" s="112">
        <v>219.6</v>
      </c>
      <c r="D38" s="112">
        <v>219.6</v>
      </c>
      <c r="E38" s="112">
        <v>219.6</v>
      </c>
      <c r="F38" s="112">
        <f t="shared" si="1"/>
        <v>100</v>
      </c>
      <c r="G38" s="112">
        <v>219.6</v>
      </c>
      <c r="H38" s="112">
        <f t="shared" si="0"/>
        <v>100</v>
      </c>
    </row>
    <row r="39" ht="15" customHeight="1" spans="1:8">
      <c r="A39" s="110">
        <v>2010507</v>
      </c>
      <c r="B39" s="111" t="s">
        <v>63</v>
      </c>
      <c r="C39" s="112">
        <v>143.7</v>
      </c>
      <c r="D39" s="112">
        <v>143.7</v>
      </c>
      <c r="E39" s="112">
        <v>102.2</v>
      </c>
      <c r="F39" s="112">
        <f t="shared" si="1"/>
        <v>71.12</v>
      </c>
      <c r="G39" s="112">
        <v>53.41</v>
      </c>
      <c r="H39" s="112">
        <f t="shared" si="0"/>
        <v>191.35</v>
      </c>
    </row>
    <row r="40" ht="15" customHeight="1" spans="1:8">
      <c r="A40" s="110">
        <v>2010508</v>
      </c>
      <c r="B40" s="111" t="s">
        <v>64</v>
      </c>
      <c r="C40" s="112">
        <v>40.66</v>
      </c>
      <c r="D40" s="112">
        <v>40.66</v>
      </c>
      <c r="E40" s="112">
        <v>39.59</v>
      </c>
      <c r="F40" s="112">
        <f t="shared" si="1"/>
        <v>97.37</v>
      </c>
      <c r="G40" s="112">
        <v>31</v>
      </c>
      <c r="H40" s="112">
        <f t="shared" si="0"/>
        <v>127.71</v>
      </c>
    </row>
    <row r="41" ht="15" customHeight="1" spans="1:8">
      <c r="A41" s="110">
        <v>2010599</v>
      </c>
      <c r="B41" s="111" t="s">
        <v>65</v>
      </c>
      <c r="C41" s="112">
        <v>92.7</v>
      </c>
      <c r="D41" s="112">
        <v>92.7</v>
      </c>
      <c r="E41" s="112">
        <v>94.7</v>
      </c>
      <c r="F41" s="112">
        <f t="shared" si="1"/>
        <v>102.16</v>
      </c>
      <c r="G41" s="112">
        <v>136.74</v>
      </c>
      <c r="H41" s="112">
        <f t="shared" si="0"/>
        <v>69.26</v>
      </c>
    </row>
    <row r="42" ht="15" customHeight="1" spans="1:8">
      <c r="A42" s="110">
        <v>20106</v>
      </c>
      <c r="B42" s="111" t="s">
        <v>66</v>
      </c>
      <c r="C42" s="112">
        <v>2394.65</v>
      </c>
      <c r="D42" s="112">
        <v>2394.65</v>
      </c>
      <c r="E42" s="112">
        <v>2567.4</v>
      </c>
      <c r="F42" s="112">
        <f t="shared" si="1"/>
        <v>107.21</v>
      </c>
      <c r="G42" s="112">
        <v>2140.05</v>
      </c>
      <c r="H42" s="112">
        <f t="shared" si="0"/>
        <v>119.97</v>
      </c>
    </row>
    <row r="43" ht="15" customHeight="1" spans="1:8">
      <c r="A43" s="110">
        <v>2010601</v>
      </c>
      <c r="B43" s="111" t="s">
        <v>41</v>
      </c>
      <c r="C43" s="112">
        <v>852.84</v>
      </c>
      <c r="D43" s="112">
        <v>852.84</v>
      </c>
      <c r="E43" s="112">
        <v>985.86</v>
      </c>
      <c r="F43" s="112">
        <f t="shared" si="1"/>
        <v>115.6</v>
      </c>
      <c r="G43" s="112">
        <v>808.26</v>
      </c>
      <c r="H43" s="112">
        <f t="shared" si="0"/>
        <v>121.97</v>
      </c>
    </row>
    <row r="44" ht="15" customHeight="1" spans="1:8">
      <c r="A44" s="110">
        <v>2010602</v>
      </c>
      <c r="B44" s="111" t="s">
        <v>42</v>
      </c>
      <c r="C44" s="112">
        <v>13.11</v>
      </c>
      <c r="D44" s="112">
        <v>13.11</v>
      </c>
      <c r="E44" s="112">
        <v>8.83</v>
      </c>
      <c r="F44" s="112">
        <f t="shared" si="1"/>
        <v>67.35</v>
      </c>
      <c r="G44" s="112">
        <v>21.66</v>
      </c>
      <c r="H44" s="112">
        <f t="shared" si="0"/>
        <v>40.77</v>
      </c>
    </row>
    <row r="45" ht="15" customHeight="1" spans="1:8">
      <c r="A45" s="110">
        <v>2010604</v>
      </c>
      <c r="B45" s="111" t="s">
        <v>67</v>
      </c>
      <c r="C45" s="112">
        <v>35</v>
      </c>
      <c r="D45" s="112">
        <v>35</v>
      </c>
      <c r="E45" s="112">
        <v>19.83</v>
      </c>
      <c r="F45" s="112">
        <f t="shared" si="1"/>
        <v>56.66</v>
      </c>
      <c r="G45" s="112">
        <v>10</v>
      </c>
      <c r="H45" s="112">
        <f t="shared" si="0"/>
        <v>198.3</v>
      </c>
    </row>
    <row r="46" ht="15" customHeight="1" spans="1:8">
      <c r="A46" s="110">
        <v>2010605</v>
      </c>
      <c r="B46" s="111" t="s">
        <v>68</v>
      </c>
      <c r="C46" s="112">
        <v>90</v>
      </c>
      <c r="D46" s="112">
        <v>90</v>
      </c>
      <c r="E46" s="112">
        <v>61.2</v>
      </c>
      <c r="F46" s="112">
        <f t="shared" si="1"/>
        <v>68</v>
      </c>
      <c r="G46" s="112">
        <v>48.26</v>
      </c>
      <c r="H46" s="112">
        <f t="shared" si="0"/>
        <v>126.81</v>
      </c>
    </row>
    <row r="47" ht="15" customHeight="1" spans="1:8">
      <c r="A47" s="110">
        <v>2010607</v>
      </c>
      <c r="B47" s="111" t="s">
        <v>69</v>
      </c>
      <c r="C47" s="112">
        <v>20</v>
      </c>
      <c r="D47" s="112">
        <v>20</v>
      </c>
      <c r="E47" s="112">
        <v>20</v>
      </c>
      <c r="F47" s="112">
        <f t="shared" si="1"/>
        <v>100</v>
      </c>
      <c r="G47" s="112">
        <v>12</v>
      </c>
      <c r="H47" s="112">
        <f t="shared" si="0"/>
        <v>166.67</v>
      </c>
    </row>
    <row r="48" ht="15" customHeight="1" spans="1:8">
      <c r="A48" s="110">
        <v>2010608</v>
      </c>
      <c r="B48" s="111" t="s">
        <v>70</v>
      </c>
      <c r="C48" s="112">
        <v>260</v>
      </c>
      <c r="D48" s="112">
        <v>260</v>
      </c>
      <c r="E48" s="112">
        <v>273.85</v>
      </c>
      <c r="F48" s="112">
        <f t="shared" si="1"/>
        <v>105.33</v>
      </c>
      <c r="G48" s="112">
        <v>209.79</v>
      </c>
      <c r="H48" s="112">
        <f t="shared" si="0"/>
        <v>130.54</v>
      </c>
    </row>
    <row r="49" ht="15" customHeight="1" spans="1:8">
      <c r="A49" s="110">
        <v>2010650</v>
      </c>
      <c r="B49" s="111" t="s">
        <v>54</v>
      </c>
      <c r="C49" s="112">
        <v>1123.7</v>
      </c>
      <c r="D49" s="112">
        <v>1123.7</v>
      </c>
      <c r="E49" s="112">
        <v>1197.83</v>
      </c>
      <c r="F49" s="112">
        <f t="shared" si="1"/>
        <v>106.6</v>
      </c>
      <c r="G49" s="112">
        <v>1030.08</v>
      </c>
      <c r="H49" s="112">
        <f t="shared" si="0"/>
        <v>116.29</v>
      </c>
    </row>
    <row r="50" ht="15" customHeight="1" spans="1:8">
      <c r="A50" s="110">
        <v>20107</v>
      </c>
      <c r="B50" s="111" t="s">
        <v>71</v>
      </c>
      <c r="C50" s="112">
        <v>920</v>
      </c>
      <c r="D50" s="112">
        <v>920</v>
      </c>
      <c r="E50" s="112">
        <v>1872.3</v>
      </c>
      <c r="F50" s="112">
        <f t="shared" si="1"/>
        <v>203.51</v>
      </c>
      <c r="G50" s="112">
        <v>2105.41</v>
      </c>
      <c r="H50" s="112">
        <f t="shared" si="0"/>
        <v>88.93</v>
      </c>
    </row>
    <row r="51" ht="15" customHeight="1" spans="1:8">
      <c r="A51" s="110">
        <v>2010708</v>
      </c>
      <c r="B51" s="111" t="s">
        <v>72</v>
      </c>
      <c r="C51" s="112">
        <v>920</v>
      </c>
      <c r="D51" s="112">
        <v>920</v>
      </c>
      <c r="E51" s="112">
        <v>1872.3</v>
      </c>
      <c r="F51" s="112">
        <f t="shared" si="1"/>
        <v>203.51</v>
      </c>
      <c r="G51" s="112">
        <v>2094.41</v>
      </c>
      <c r="H51" s="112">
        <f t="shared" si="0"/>
        <v>89.4</v>
      </c>
    </row>
    <row r="52" ht="15" customHeight="1" spans="1:8">
      <c r="A52" s="110">
        <v>2010799</v>
      </c>
      <c r="B52" s="111" t="s">
        <v>73</v>
      </c>
      <c r="C52" s="112">
        <v>0</v>
      </c>
      <c r="D52" s="112">
        <v>0</v>
      </c>
      <c r="E52" s="112"/>
      <c r="F52" s="112" t="str">
        <f t="shared" si="1"/>
        <v/>
      </c>
      <c r="G52" s="112">
        <v>11</v>
      </c>
      <c r="H52" s="112">
        <f t="shared" si="0"/>
        <v>0</v>
      </c>
    </row>
    <row r="53" ht="15" customHeight="1" spans="1:8">
      <c r="A53" s="110">
        <v>20108</v>
      </c>
      <c r="B53" s="111" t="s">
        <v>74</v>
      </c>
      <c r="C53" s="112">
        <v>511.75</v>
      </c>
      <c r="D53" s="112">
        <v>511.75</v>
      </c>
      <c r="E53" s="112">
        <v>480.64</v>
      </c>
      <c r="F53" s="112">
        <f t="shared" si="1"/>
        <v>93.92</v>
      </c>
      <c r="G53" s="112">
        <v>522.09</v>
      </c>
      <c r="H53" s="112">
        <f t="shared" si="0"/>
        <v>92.06</v>
      </c>
    </row>
    <row r="54" ht="15" customHeight="1" spans="1:8">
      <c r="A54" s="110">
        <v>2010801</v>
      </c>
      <c r="B54" s="111" t="s">
        <v>41</v>
      </c>
      <c r="C54" s="112">
        <v>251.14</v>
      </c>
      <c r="D54" s="112">
        <v>251.14</v>
      </c>
      <c r="E54" s="112">
        <v>231.81</v>
      </c>
      <c r="F54" s="112">
        <f t="shared" si="1"/>
        <v>92.3</v>
      </c>
      <c r="G54" s="112">
        <v>280.29</v>
      </c>
      <c r="H54" s="112">
        <f t="shared" si="0"/>
        <v>82.7</v>
      </c>
    </row>
    <row r="55" ht="15" customHeight="1" spans="1:8">
      <c r="A55" s="110">
        <v>2010806</v>
      </c>
      <c r="B55" s="111" t="s">
        <v>69</v>
      </c>
      <c r="C55" s="112">
        <v>0</v>
      </c>
      <c r="D55" s="112">
        <v>0</v>
      </c>
      <c r="E55" s="112"/>
      <c r="F55" s="112" t="str">
        <f t="shared" si="1"/>
        <v/>
      </c>
      <c r="G55" s="112">
        <v>13.42</v>
      </c>
      <c r="H55" s="112">
        <f t="shared" si="0"/>
        <v>0</v>
      </c>
    </row>
    <row r="56" ht="15" customHeight="1" spans="1:8">
      <c r="A56" s="110">
        <v>2010850</v>
      </c>
      <c r="B56" s="111" t="s">
        <v>54</v>
      </c>
      <c r="C56" s="112">
        <v>260.61</v>
      </c>
      <c r="D56" s="112">
        <v>260.61</v>
      </c>
      <c r="E56" s="112">
        <v>248.83</v>
      </c>
      <c r="F56" s="112">
        <f t="shared" si="1"/>
        <v>95.48</v>
      </c>
      <c r="G56" s="112">
        <v>210.33</v>
      </c>
      <c r="H56" s="112">
        <f t="shared" si="0"/>
        <v>118.3</v>
      </c>
    </row>
    <row r="57" ht="15" customHeight="1" spans="1:8">
      <c r="A57" s="110">
        <v>2010899</v>
      </c>
      <c r="B57" s="111" t="s">
        <v>75</v>
      </c>
      <c r="C57" s="112">
        <v>0</v>
      </c>
      <c r="D57" s="112">
        <v>0</v>
      </c>
      <c r="E57" s="112"/>
      <c r="F57" s="112" t="str">
        <f t="shared" si="1"/>
        <v/>
      </c>
      <c r="G57" s="112">
        <v>18.05</v>
      </c>
      <c r="H57" s="112">
        <f t="shared" si="0"/>
        <v>0</v>
      </c>
    </row>
    <row r="58" ht="15" customHeight="1" spans="1:8">
      <c r="A58" s="110">
        <v>20110</v>
      </c>
      <c r="B58" s="111" t="s">
        <v>76</v>
      </c>
      <c r="C58" s="112">
        <v>78</v>
      </c>
      <c r="D58" s="112">
        <v>78</v>
      </c>
      <c r="E58" s="112">
        <v>55.35</v>
      </c>
      <c r="F58" s="112">
        <f t="shared" si="1"/>
        <v>70.96</v>
      </c>
      <c r="G58" s="112">
        <v>351.4</v>
      </c>
      <c r="H58" s="112">
        <f t="shared" si="0"/>
        <v>15.75</v>
      </c>
    </row>
    <row r="59" ht="15" customHeight="1" spans="1:8">
      <c r="A59" s="110">
        <v>2011001</v>
      </c>
      <c r="B59" s="111" t="s">
        <v>41</v>
      </c>
      <c r="C59" s="112">
        <v>0</v>
      </c>
      <c r="D59" s="112">
        <v>0</v>
      </c>
      <c r="E59" s="112"/>
      <c r="F59" s="112" t="str">
        <f t="shared" si="1"/>
        <v/>
      </c>
      <c r="G59" s="112">
        <v>308.93</v>
      </c>
      <c r="H59" s="112">
        <f t="shared" si="0"/>
        <v>0</v>
      </c>
    </row>
    <row r="60" ht="15" customHeight="1" spans="1:8">
      <c r="A60" s="110">
        <v>2011002</v>
      </c>
      <c r="B60" s="111" t="s">
        <v>42</v>
      </c>
      <c r="C60" s="112">
        <v>45.5</v>
      </c>
      <c r="D60" s="112">
        <v>45.5</v>
      </c>
      <c r="E60" s="112">
        <v>35.12</v>
      </c>
      <c r="F60" s="112">
        <f t="shared" si="1"/>
        <v>77.19</v>
      </c>
      <c r="G60" s="112">
        <v>25.27</v>
      </c>
      <c r="H60" s="112">
        <f t="shared" si="0"/>
        <v>138.98</v>
      </c>
    </row>
    <row r="61" ht="15" customHeight="1" spans="1:8">
      <c r="A61" s="110">
        <v>2011005</v>
      </c>
      <c r="B61" s="111" t="s">
        <v>77</v>
      </c>
      <c r="C61" s="112">
        <v>7.5</v>
      </c>
      <c r="D61" s="112">
        <v>7.5</v>
      </c>
      <c r="E61" s="112"/>
      <c r="F61" s="112">
        <f t="shared" si="1"/>
        <v>0</v>
      </c>
      <c r="G61" s="112">
        <v>2.29</v>
      </c>
      <c r="H61" s="112">
        <f t="shared" si="0"/>
        <v>0</v>
      </c>
    </row>
    <row r="62" ht="15" customHeight="1" spans="1:8">
      <c r="A62" s="110">
        <v>2011011</v>
      </c>
      <c r="B62" s="111" t="s">
        <v>78</v>
      </c>
      <c r="C62" s="112">
        <v>18</v>
      </c>
      <c r="D62" s="112">
        <v>18</v>
      </c>
      <c r="E62" s="112">
        <v>18</v>
      </c>
      <c r="F62" s="112">
        <f t="shared" si="1"/>
        <v>100</v>
      </c>
      <c r="G62" s="112">
        <v>9.48</v>
      </c>
      <c r="H62" s="112">
        <f t="shared" si="0"/>
        <v>189.87</v>
      </c>
    </row>
    <row r="63" ht="15" customHeight="1" spans="1:8">
      <c r="A63" s="110">
        <v>2011012</v>
      </c>
      <c r="B63" s="111" t="s">
        <v>79</v>
      </c>
      <c r="C63" s="112">
        <v>7</v>
      </c>
      <c r="D63" s="112">
        <v>7</v>
      </c>
      <c r="E63" s="112">
        <v>2.23</v>
      </c>
      <c r="F63" s="112">
        <f t="shared" si="1"/>
        <v>31.86</v>
      </c>
      <c r="G63" s="112">
        <v>5.43</v>
      </c>
      <c r="H63" s="112">
        <f t="shared" si="0"/>
        <v>41.07</v>
      </c>
    </row>
    <row r="64" ht="15" customHeight="1" spans="1:8">
      <c r="A64" s="110">
        <v>20111</v>
      </c>
      <c r="B64" s="111" t="s">
        <v>80</v>
      </c>
      <c r="C64" s="112">
        <v>1505.17</v>
      </c>
      <c r="D64" s="112">
        <v>1505.17</v>
      </c>
      <c r="E64" s="112">
        <v>1771.7</v>
      </c>
      <c r="F64" s="112">
        <f t="shared" si="1"/>
        <v>117.71</v>
      </c>
      <c r="G64" s="112">
        <v>1303.29</v>
      </c>
      <c r="H64" s="112">
        <f t="shared" si="0"/>
        <v>135.94</v>
      </c>
    </row>
    <row r="65" ht="15" customHeight="1" spans="1:8">
      <c r="A65" s="110">
        <v>2011101</v>
      </c>
      <c r="B65" s="111" t="s">
        <v>41</v>
      </c>
      <c r="C65" s="112">
        <v>1316.97</v>
      </c>
      <c r="D65" s="112">
        <v>1316.97</v>
      </c>
      <c r="E65" s="112">
        <v>1532.33</v>
      </c>
      <c r="F65" s="112">
        <f t="shared" si="1"/>
        <v>116.35</v>
      </c>
      <c r="G65" s="112">
        <v>1186</v>
      </c>
      <c r="H65" s="112">
        <f t="shared" si="0"/>
        <v>129.2</v>
      </c>
    </row>
    <row r="66" ht="15" customHeight="1" spans="1:8">
      <c r="A66" s="110">
        <v>2011102</v>
      </c>
      <c r="B66" s="111" t="s">
        <v>42</v>
      </c>
      <c r="C66" s="112">
        <v>61.2</v>
      </c>
      <c r="D66" s="112">
        <v>61.2</v>
      </c>
      <c r="E66" s="112">
        <v>114.7</v>
      </c>
      <c r="F66" s="112">
        <f t="shared" si="1"/>
        <v>187.42</v>
      </c>
      <c r="G66" s="112">
        <v>58.7</v>
      </c>
      <c r="H66" s="112">
        <f t="shared" si="0"/>
        <v>195.4</v>
      </c>
    </row>
    <row r="67" ht="15" customHeight="1" spans="1:8">
      <c r="A67" s="110">
        <v>2011105</v>
      </c>
      <c r="B67" s="111" t="s">
        <v>81</v>
      </c>
      <c r="C67" s="112">
        <v>35</v>
      </c>
      <c r="D67" s="112">
        <v>35</v>
      </c>
      <c r="E67" s="112">
        <v>51.41</v>
      </c>
      <c r="F67" s="112">
        <f t="shared" si="1"/>
        <v>146.89</v>
      </c>
      <c r="G67" s="112">
        <v>35</v>
      </c>
      <c r="H67" s="112">
        <f t="shared" si="0"/>
        <v>146.89</v>
      </c>
    </row>
    <row r="68" ht="15" customHeight="1" spans="1:8">
      <c r="A68" s="110">
        <v>2011199</v>
      </c>
      <c r="B68" s="111" t="s">
        <v>82</v>
      </c>
      <c r="C68" s="112">
        <v>92</v>
      </c>
      <c r="D68" s="112">
        <v>92</v>
      </c>
      <c r="E68" s="112">
        <v>73.26</v>
      </c>
      <c r="F68" s="112">
        <f t="shared" si="1"/>
        <v>79.63</v>
      </c>
      <c r="G68" s="112">
        <v>23.59</v>
      </c>
      <c r="H68" s="112">
        <f t="shared" si="0"/>
        <v>310.56</v>
      </c>
    </row>
    <row r="69" ht="15" customHeight="1" spans="1:8">
      <c r="A69" s="110">
        <v>20113</v>
      </c>
      <c r="B69" s="111" t="s">
        <v>83</v>
      </c>
      <c r="C69" s="112">
        <v>15029.91</v>
      </c>
      <c r="D69" s="112">
        <v>15029.91</v>
      </c>
      <c r="E69" s="112">
        <v>16149.32</v>
      </c>
      <c r="F69" s="112">
        <f t="shared" si="1"/>
        <v>107.45</v>
      </c>
      <c r="G69" s="112">
        <v>14824.57</v>
      </c>
      <c r="H69" s="112">
        <f t="shared" ref="H69:H132" si="2">IF(G69=0,"",E69/G69*100)</f>
        <v>108.94</v>
      </c>
    </row>
    <row r="70" ht="15" customHeight="1" spans="1:8">
      <c r="A70" s="110">
        <v>2011301</v>
      </c>
      <c r="B70" s="111" t="s">
        <v>41</v>
      </c>
      <c r="C70" s="112">
        <v>798.07</v>
      </c>
      <c r="D70" s="112">
        <v>798.07</v>
      </c>
      <c r="E70" s="112">
        <v>931.07</v>
      </c>
      <c r="F70" s="112">
        <f t="shared" ref="F70:F133" si="3">IF(C70=0,"",E70/D70*100)</f>
        <v>116.67</v>
      </c>
      <c r="G70" s="112">
        <v>773.93</v>
      </c>
      <c r="H70" s="112">
        <f t="shared" si="2"/>
        <v>120.3</v>
      </c>
    </row>
    <row r="71" ht="15" customHeight="1" spans="1:8">
      <c r="A71" s="110">
        <v>2011302</v>
      </c>
      <c r="B71" s="111" t="s">
        <v>42</v>
      </c>
      <c r="C71" s="112">
        <v>143</v>
      </c>
      <c r="D71" s="112">
        <v>143</v>
      </c>
      <c r="E71" s="112">
        <v>122.42</v>
      </c>
      <c r="F71" s="112">
        <f t="shared" si="3"/>
        <v>85.61</v>
      </c>
      <c r="G71" s="112">
        <v>29.23</v>
      </c>
      <c r="H71" s="112">
        <f t="shared" si="2"/>
        <v>418.82</v>
      </c>
    </row>
    <row r="72" ht="15" customHeight="1" spans="1:8">
      <c r="A72" s="110">
        <v>2011305</v>
      </c>
      <c r="B72" s="111" t="s">
        <v>84</v>
      </c>
      <c r="C72" s="112">
        <v>4</v>
      </c>
      <c r="D72" s="112">
        <v>4</v>
      </c>
      <c r="E72" s="112">
        <v>2</v>
      </c>
      <c r="F72" s="112">
        <f t="shared" si="3"/>
        <v>50</v>
      </c>
      <c r="G72" s="112">
        <v>2</v>
      </c>
      <c r="H72" s="112">
        <f t="shared" si="2"/>
        <v>100</v>
      </c>
    </row>
    <row r="73" ht="15" customHeight="1" spans="1:8">
      <c r="A73" s="110">
        <v>2011308</v>
      </c>
      <c r="B73" s="111" t="s">
        <v>85</v>
      </c>
      <c r="C73" s="112">
        <v>13092.9</v>
      </c>
      <c r="D73" s="112">
        <v>13092.9</v>
      </c>
      <c r="E73" s="112">
        <v>13946.16</v>
      </c>
      <c r="F73" s="112">
        <f t="shared" si="3"/>
        <v>106.52</v>
      </c>
      <c r="G73" s="112">
        <v>12676.66</v>
      </c>
      <c r="H73" s="112">
        <f t="shared" si="2"/>
        <v>110.01</v>
      </c>
    </row>
    <row r="74" ht="15" customHeight="1" spans="1:8">
      <c r="A74" s="110">
        <v>2011350</v>
      </c>
      <c r="B74" s="111" t="s">
        <v>54</v>
      </c>
      <c r="C74" s="112">
        <v>961.94</v>
      </c>
      <c r="D74" s="112">
        <v>961.94</v>
      </c>
      <c r="E74" s="112">
        <v>1146.81</v>
      </c>
      <c r="F74" s="112">
        <f t="shared" si="3"/>
        <v>119.22</v>
      </c>
      <c r="G74" s="112">
        <v>1118.37</v>
      </c>
      <c r="H74" s="112">
        <f t="shared" si="2"/>
        <v>102.54</v>
      </c>
    </row>
    <row r="75" ht="15" customHeight="1" spans="1:8">
      <c r="A75" s="110">
        <v>2011399</v>
      </c>
      <c r="B75" s="111" t="s">
        <v>86</v>
      </c>
      <c r="C75" s="112">
        <v>30</v>
      </c>
      <c r="D75" s="112">
        <v>30</v>
      </c>
      <c r="E75" s="112">
        <v>0.86</v>
      </c>
      <c r="F75" s="112">
        <f t="shared" si="3"/>
        <v>2.87</v>
      </c>
      <c r="G75" s="112">
        <v>224.38</v>
      </c>
      <c r="H75" s="112">
        <f t="shared" si="2"/>
        <v>0.38</v>
      </c>
    </row>
    <row r="76" ht="15" customHeight="1" spans="1:8">
      <c r="A76" s="110">
        <v>20115</v>
      </c>
      <c r="B76" s="111" t="s">
        <v>87</v>
      </c>
      <c r="C76" s="112">
        <v>4706.94</v>
      </c>
      <c r="D76" s="112">
        <v>4706.94</v>
      </c>
      <c r="E76" s="112">
        <v>4554.2</v>
      </c>
      <c r="F76" s="112">
        <f t="shared" si="3"/>
        <v>96.76</v>
      </c>
      <c r="G76" s="112">
        <v>3760.8</v>
      </c>
      <c r="H76" s="112">
        <f t="shared" si="2"/>
        <v>121.1</v>
      </c>
    </row>
    <row r="77" ht="15" customHeight="1" spans="1:8">
      <c r="A77" s="110">
        <v>2011501</v>
      </c>
      <c r="B77" s="111" t="s">
        <v>41</v>
      </c>
      <c r="C77" s="112">
        <v>3586.24</v>
      </c>
      <c r="D77" s="112">
        <v>3586.24</v>
      </c>
      <c r="E77" s="112">
        <v>3635.7</v>
      </c>
      <c r="F77" s="112">
        <f t="shared" si="3"/>
        <v>101.38</v>
      </c>
      <c r="G77" s="112">
        <v>3411.7</v>
      </c>
      <c r="H77" s="112">
        <f t="shared" si="2"/>
        <v>106.57</v>
      </c>
    </row>
    <row r="78" ht="15" customHeight="1" spans="1:8">
      <c r="A78" s="110">
        <v>2011502</v>
      </c>
      <c r="B78" s="111" t="s">
        <v>42</v>
      </c>
      <c r="C78" s="112">
        <v>146.3</v>
      </c>
      <c r="D78" s="112">
        <v>146.3</v>
      </c>
      <c r="E78" s="112">
        <v>88.44</v>
      </c>
      <c r="F78" s="112">
        <f t="shared" si="3"/>
        <v>60.45</v>
      </c>
      <c r="G78" s="112">
        <v>92.05</v>
      </c>
      <c r="H78" s="112">
        <f t="shared" si="2"/>
        <v>96.08</v>
      </c>
    </row>
    <row r="79" ht="15" customHeight="1" spans="1:8">
      <c r="A79" s="110">
        <v>2011504</v>
      </c>
      <c r="B79" s="111" t="s">
        <v>88</v>
      </c>
      <c r="C79" s="112">
        <v>183.4</v>
      </c>
      <c r="D79" s="112">
        <v>183.4</v>
      </c>
      <c r="E79" s="112">
        <v>170.03</v>
      </c>
      <c r="F79" s="112">
        <f t="shared" si="3"/>
        <v>92.71</v>
      </c>
      <c r="G79" s="112">
        <v>147.62</v>
      </c>
      <c r="H79" s="112">
        <f t="shared" si="2"/>
        <v>115.18</v>
      </c>
    </row>
    <row r="80" ht="15" customHeight="1" spans="1:8">
      <c r="A80" s="110">
        <v>2011505</v>
      </c>
      <c r="B80" s="111" t="s">
        <v>89</v>
      </c>
      <c r="C80" s="112">
        <v>81</v>
      </c>
      <c r="D80" s="112">
        <v>81</v>
      </c>
      <c r="E80" s="112">
        <v>96.02</v>
      </c>
      <c r="F80" s="112">
        <f t="shared" si="3"/>
        <v>118.54</v>
      </c>
      <c r="G80" s="112">
        <v>46.84</v>
      </c>
      <c r="H80" s="112">
        <f t="shared" si="2"/>
        <v>205</v>
      </c>
    </row>
    <row r="81" ht="15" customHeight="1" spans="1:8">
      <c r="A81" s="110">
        <v>2011506</v>
      </c>
      <c r="B81" s="111" t="s">
        <v>90</v>
      </c>
      <c r="C81" s="112">
        <v>40</v>
      </c>
      <c r="D81" s="112">
        <v>40</v>
      </c>
      <c r="E81" s="112">
        <v>5.52</v>
      </c>
      <c r="F81" s="112">
        <f t="shared" si="3"/>
        <v>13.8</v>
      </c>
      <c r="G81" s="112">
        <v>48</v>
      </c>
      <c r="H81" s="112">
        <f t="shared" si="2"/>
        <v>11.5</v>
      </c>
    </row>
    <row r="82" ht="15" customHeight="1" spans="1:8">
      <c r="A82" s="110">
        <v>2011599</v>
      </c>
      <c r="B82" s="111" t="s">
        <v>91</v>
      </c>
      <c r="C82" s="112">
        <v>670</v>
      </c>
      <c r="D82" s="112">
        <v>670</v>
      </c>
      <c r="E82" s="112">
        <v>558.49</v>
      </c>
      <c r="F82" s="112">
        <f t="shared" si="3"/>
        <v>83.36</v>
      </c>
      <c r="G82" s="112">
        <v>14.59</v>
      </c>
      <c r="H82" s="112">
        <f t="shared" si="2"/>
        <v>3827.9</v>
      </c>
    </row>
    <row r="83" ht="15" customHeight="1" spans="1:8">
      <c r="A83" s="110">
        <v>20117</v>
      </c>
      <c r="B83" s="111" t="s">
        <v>92</v>
      </c>
      <c r="C83" s="112">
        <v>96.5</v>
      </c>
      <c r="D83" s="112">
        <v>96.5</v>
      </c>
      <c r="E83" s="112">
        <v>91.19</v>
      </c>
      <c r="F83" s="112">
        <f t="shared" si="3"/>
        <v>94.5</v>
      </c>
      <c r="G83" s="112">
        <v>85.97</v>
      </c>
      <c r="H83" s="112">
        <f t="shared" si="2"/>
        <v>106.07</v>
      </c>
    </row>
    <row r="84" ht="18" customHeight="1" spans="1:8">
      <c r="A84" s="110">
        <v>2011706</v>
      </c>
      <c r="B84" s="111" t="s">
        <v>93</v>
      </c>
      <c r="C84" s="112">
        <v>96.5</v>
      </c>
      <c r="D84" s="112">
        <v>96.5</v>
      </c>
      <c r="E84" s="112">
        <v>91.19</v>
      </c>
      <c r="F84" s="112">
        <f t="shared" si="3"/>
        <v>94.5</v>
      </c>
      <c r="G84" s="112">
        <v>85.97</v>
      </c>
      <c r="H84" s="112">
        <f t="shared" si="2"/>
        <v>106.07</v>
      </c>
    </row>
    <row r="85" ht="15" customHeight="1" spans="1:8">
      <c r="A85" s="110">
        <v>20126</v>
      </c>
      <c r="B85" s="111" t="s">
        <v>94</v>
      </c>
      <c r="C85" s="112">
        <v>40</v>
      </c>
      <c r="D85" s="112">
        <v>40</v>
      </c>
      <c r="E85" s="112">
        <v>39.9</v>
      </c>
      <c r="F85" s="112">
        <f t="shared" si="3"/>
        <v>99.75</v>
      </c>
      <c r="G85" s="112">
        <v>57.5</v>
      </c>
      <c r="H85" s="112">
        <f t="shared" si="2"/>
        <v>69.39</v>
      </c>
    </row>
    <row r="86" ht="15" customHeight="1" spans="1:8">
      <c r="A86" s="110">
        <v>2012602</v>
      </c>
      <c r="B86" s="111" t="s">
        <v>42</v>
      </c>
      <c r="C86" s="112">
        <v>0</v>
      </c>
      <c r="D86" s="112">
        <v>0</v>
      </c>
      <c r="E86" s="112"/>
      <c r="F86" s="112" t="str">
        <f t="shared" si="3"/>
        <v/>
      </c>
      <c r="G86" s="112">
        <v>17.5</v>
      </c>
      <c r="H86" s="112">
        <f t="shared" si="2"/>
        <v>0</v>
      </c>
    </row>
    <row r="87" ht="15" customHeight="1" spans="1:8">
      <c r="A87" s="110">
        <v>2012604</v>
      </c>
      <c r="B87" s="111" t="s">
        <v>95</v>
      </c>
      <c r="C87" s="112">
        <v>40</v>
      </c>
      <c r="D87" s="112">
        <v>40</v>
      </c>
      <c r="E87" s="112">
        <v>39.9</v>
      </c>
      <c r="F87" s="112">
        <f t="shared" si="3"/>
        <v>99.75</v>
      </c>
      <c r="G87" s="112">
        <v>40</v>
      </c>
      <c r="H87" s="112">
        <f t="shared" si="2"/>
        <v>99.75</v>
      </c>
    </row>
    <row r="88" ht="15" customHeight="1" spans="1:8">
      <c r="A88" s="110">
        <v>20128</v>
      </c>
      <c r="B88" s="111" t="s">
        <v>96</v>
      </c>
      <c r="C88" s="112">
        <v>234.74</v>
      </c>
      <c r="D88" s="112">
        <v>234.74</v>
      </c>
      <c r="E88" s="112">
        <v>225.77</v>
      </c>
      <c r="F88" s="112">
        <f t="shared" si="3"/>
        <v>96.18</v>
      </c>
      <c r="G88" s="112">
        <v>219.27</v>
      </c>
      <c r="H88" s="112">
        <f t="shared" si="2"/>
        <v>102.96</v>
      </c>
    </row>
    <row r="89" ht="15" customHeight="1" spans="1:8">
      <c r="A89" s="110">
        <v>2012801</v>
      </c>
      <c r="B89" s="111" t="s">
        <v>41</v>
      </c>
      <c r="C89" s="112">
        <v>176.94</v>
      </c>
      <c r="D89" s="112">
        <v>176.94</v>
      </c>
      <c r="E89" s="112">
        <v>182.77</v>
      </c>
      <c r="F89" s="112">
        <f t="shared" si="3"/>
        <v>103.29</v>
      </c>
      <c r="G89" s="112">
        <v>170.16</v>
      </c>
      <c r="H89" s="112">
        <f t="shared" si="2"/>
        <v>107.41</v>
      </c>
    </row>
    <row r="90" ht="15" customHeight="1" spans="1:8">
      <c r="A90" s="110">
        <v>2012802</v>
      </c>
      <c r="B90" s="111" t="s">
        <v>42</v>
      </c>
      <c r="C90" s="112">
        <v>57.8</v>
      </c>
      <c r="D90" s="112">
        <v>57.8</v>
      </c>
      <c r="E90" s="112">
        <v>43</v>
      </c>
      <c r="F90" s="112">
        <f t="shared" si="3"/>
        <v>74.39</v>
      </c>
      <c r="G90" s="112">
        <v>49.11</v>
      </c>
      <c r="H90" s="112">
        <f t="shared" si="2"/>
        <v>87.56</v>
      </c>
    </row>
    <row r="91" ht="15" customHeight="1" spans="1:8">
      <c r="A91" s="110">
        <v>20129</v>
      </c>
      <c r="B91" s="111" t="s">
        <v>97</v>
      </c>
      <c r="C91" s="112">
        <v>2402.62</v>
      </c>
      <c r="D91" s="112">
        <v>2402.62</v>
      </c>
      <c r="E91" s="112">
        <v>2263.72</v>
      </c>
      <c r="F91" s="112">
        <f t="shared" si="3"/>
        <v>94.22</v>
      </c>
      <c r="G91" s="112">
        <v>1428.28</v>
      </c>
      <c r="H91" s="112">
        <f t="shared" si="2"/>
        <v>158.49</v>
      </c>
    </row>
    <row r="92" ht="15" customHeight="1" spans="1:8">
      <c r="A92" s="110">
        <v>2012901</v>
      </c>
      <c r="B92" s="111" t="s">
        <v>41</v>
      </c>
      <c r="C92" s="112">
        <v>574.8</v>
      </c>
      <c r="D92" s="112">
        <v>574.8</v>
      </c>
      <c r="E92" s="112">
        <v>561.79</v>
      </c>
      <c r="F92" s="112">
        <f t="shared" si="3"/>
        <v>97.74</v>
      </c>
      <c r="G92" s="112">
        <v>533.99</v>
      </c>
      <c r="H92" s="112">
        <f t="shared" si="2"/>
        <v>105.21</v>
      </c>
    </row>
    <row r="93" ht="15" customHeight="1" spans="1:8">
      <c r="A93" s="110">
        <v>2012902</v>
      </c>
      <c r="B93" s="111" t="s">
        <v>42</v>
      </c>
      <c r="C93" s="112">
        <v>205.78</v>
      </c>
      <c r="D93" s="112">
        <v>205.78</v>
      </c>
      <c r="E93" s="112">
        <v>195.94</v>
      </c>
      <c r="F93" s="112">
        <f t="shared" si="3"/>
        <v>95.22</v>
      </c>
      <c r="G93" s="112">
        <v>134.19</v>
      </c>
      <c r="H93" s="112">
        <f t="shared" si="2"/>
        <v>146.02</v>
      </c>
    </row>
    <row r="94" ht="15" customHeight="1" spans="1:8">
      <c r="A94" s="110">
        <v>2012950</v>
      </c>
      <c r="B94" s="111" t="s">
        <v>54</v>
      </c>
      <c r="C94" s="112">
        <v>96.09</v>
      </c>
      <c r="D94" s="112">
        <v>96.09</v>
      </c>
      <c r="E94" s="112">
        <v>76.39</v>
      </c>
      <c r="F94" s="112">
        <f t="shared" si="3"/>
        <v>79.5</v>
      </c>
      <c r="G94" s="112">
        <v>64.93</v>
      </c>
      <c r="H94" s="112">
        <f t="shared" si="2"/>
        <v>117.65</v>
      </c>
    </row>
    <row r="95" ht="15" customHeight="1" spans="1:8">
      <c r="A95" s="110">
        <v>2012999</v>
      </c>
      <c r="B95" s="111" t="s">
        <v>98</v>
      </c>
      <c r="C95" s="112">
        <v>1525.95</v>
      </c>
      <c r="D95" s="112">
        <v>1525.95</v>
      </c>
      <c r="E95" s="112">
        <v>1429.6</v>
      </c>
      <c r="F95" s="112">
        <f t="shared" si="3"/>
        <v>93.69</v>
      </c>
      <c r="G95" s="112">
        <v>695.17</v>
      </c>
      <c r="H95" s="112">
        <f t="shared" si="2"/>
        <v>205.65</v>
      </c>
    </row>
    <row r="96" ht="16.5" customHeight="1" spans="1:8">
      <c r="A96" s="110">
        <v>20131</v>
      </c>
      <c r="B96" s="111" t="s">
        <v>99</v>
      </c>
      <c r="C96" s="112">
        <f>30+1265.841872</f>
        <v>1295.84</v>
      </c>
      <c r="D96" s="112">
        <f>30+1265.841872</f>
        <v>1295.84</v>
      </c>
      <c r="E96" s="112">
        <v>1184.13</v>
      </c>
      <c r="F96" s="112">
        <f t="shared" si="3"/>
        <v>91.38</v>
      </c>
      <c r="G96" s="112">
        <v>1223.84</v>
      </c>
      <c r="H96" s="112">
        <f t="shared" si="2"/>
        <v>96.76</v>
      </c>
    </row>
    <row r="97" ht="15" customHeight="1" spans="1:8">
      <c r="A97" s="110">
        <v>2013101</v>
      </c>
      <c r="B97" s="111" t="s">
        <v>41</v>
      </c>
      <c r="C97" s="112">
        <v>798.64</v>
      </c>
      <c r="D97" s="112">
        <v>798.64</v>
      </c>
      <c r="E97" s="112">
        <v>832.04</v>
      </c>
      <c r="F97" s="112">
        <f t="shared" si="3"/>
        <v>104.18</v>
      </c>
      <c r="G97" s="112">
        <v>743.92</v>
      </c>
      <c r="H97" s="112">
        <f t="shared" si="2"/>
        <v>111.85</v>
      </c>
    </row>
    <row r="98" ht="15" customHeight="1" spans="1:8">
      <c r="A98" s="110">
        <v>2013102</v>
      </c>
      <c r="B98" s="111" t="s">
        <v>42</v>
      </c>
      <c r="C98" s="112">
        <f>30+467.2</f>
        <v>497.2</v>
      </c>
      <c r="D98" s="112">
        <f>30+467.2</f>
        <v>497.2</v>
      </c>
      <c r="E98" s="112">
        <v>352.09</v>
      </c>
      <c r="F98" s="112">
        <f t="shared" si="3"/>
        <v>70.81</v>
      </c>
      <c r="G98" s="112">
        <v>338.49</v>
      </c>
      <c r="H98" s="112">
        <f t="shared" si="2"/>
        <v>104.02</v>
      </c>
    </row>
    <row r="99" ht="30" customHeight="1" spans="1:8">
      <c r="A99" s="110">
        <v>2013199</v>
      </c>
      <c r="B99" s="111" t="s">
        <v>100</v>
      </c>
      <c r="C99" s="112">
        <v>0</v>
      </c>
      <c r="D99" s="112">
        <v>0</v>
      </c>
      <c r="E99" s="112"/>
      <c r="F99" s="112" t="str">
        <f t="shared" si="3"/>
        <v/>
      </c>
      <c r="G99" s="112">
        <v>141.43</v>
      </c>
      <c r="H99" s="112">
        <f t="shared" si="2"/>
        <v>0</v>
      </c>
    </row>
    <row r="100" ht="15" customHeight="1" spans="1:8">
      <c r="A100" s="110">
        <v>20132</v>
      </c>
      <c r="B100" s="111" t="s">
        <v>101</v>
      </c>
      <c r="C100" s="112">
        <v>1030.74</v>
      </c>
      <c r="D100" s="112">
        <v>1030.74</v>
      </c>
      <c r="E100" s="112">
        <v>968.09</v>
      </c>
      <c r="F100" s="112">
        <f t="shared" si="3"/>
        <v>93.92</v>
      </c>
      <c r="G100" s="112">
        <v>672.58</v>
      </c>
      <c r="H100" s="112">
        <f t="shared" si="2"/>
        <v>143.94</v>
      </c>
    </row>
    <row r="101" ht="15" customHeight="1" spans="1:8">
      <c r="A101" s="110">
        <v>2013201</v>
      </c>
      <c r="B101" s="111" t="s">
        <v>41</v>
      </c>
      <c r="C101" s="112">
        <v>454.21</v>
      </c>
      <c r="D101" s="112">
        <v>454.21</v>
      </c>
      <c r="E101" s="112">
        <v>455.32</v>
      </c>
      <c r="F101" s="112">
        <f t="shared" si="3"/>
        <v>100.24</v>
      </c>
      <c r="G101" s="112">
        <v>418.96</v>
      </c>
      <c r="H101" s="112">
        <f t="shared" si="2"/>
        <v>108.68</v>
      </c>
    </row>
    <row r="102" ht="15" customHeight="1" spans="1:8">
      <c r="A102" s="110">
        <v>2013202</v>
      </c>
      <c r="B102" s="111" t="s">
        <v>42</v>
      </c>
      <c r="C102" s="112">
        <v>516.95</v>
      </c>
      <c r="D102" s="112">
        <v>516.95</v>
      </c>
      <c r="E102" s="112">
        <v>453.51</v>
      </c>
      <c r="F102" s="112">
        <f t="shared" si="3"/>
        <v>87.73</v>
      </c>
      <c r="G102" s="112">
        <v>211.58</v>
      </c>
      <c r="H102" s="112">
        <f t="shared" si="2"/>
        <v>214.34</v>
      </c>
    </row>
    <row r="103" ht="15" customHeight="1" spans="1:8">
      <c r="A103" s="110">
        <v>2013250</v>
      </c>
      <c r="B103" s="111" t="s">
        <v>54</v>
      </c>
      <c r="C103" s="112">
        <v>59.58</v>
      </c>
      <c r="D103" s="112">
        <v>59.58</v>
      </c>
      <c r="E103" s="112">
        <v>59.26</v>
      </c>
      <c r="F103" s="112">
        <f t="shared" si="3"/>
        <v>99.46</v>
      </c>
      <c r="G103" s="112">
        <v>42.04</v>
      </c>
      <c r="H103" s="112">
        <f t="shared" si="2"/>
        <v>140.96</v>
      </c>
    </row>
    <row r="104" ht="15" customHeight="1" spans="1:8">
      <c r="A104" s="110">
        <v>20133</v>
      </c>
      <c r="B104" s="111" t="s">
        <v>102</v>
      </c>
      <c r="C104" s="112">
        <v>1137.75</v>
      </c>
      <c r="D104" s="112">
        <v>1137.75</v>
      </c>
      <c r="E104" s="112">
        <v>1072.07</v>
      </c>
      <c r="F104" s="112">
        <f t="shared" si="3"/>
        <v>94.23</v>
      </c>
      <c r="G104" s="112">
        <v>726.41</v>
      </c>
      <c r="H104" s="112">
        <f t="shared" si="2"/>
        <v>147.58</v>
      </c>
    </row>
    <row r="105" ht="15" customHeight="1" spans="1:8">
      <c r="A105" s="110">
        <v>2013301</v>
      </c>
      <c r="B105" s="111" t="s">
        <v>41</v>
      </c>
      <c r="C105" s="112">
        <v>322.77</v>
      </c>
      <c r="D105" s="112">
        <v>322.77</v>
      </c>
      <c r="E105" s="112">
        <v>305.4</v>
      </c>
      <c r="F105" s="112">
        <f t="shared" si="3"/>
        <v>94.62</v>
      </c>
      <c r="G105" s="112">
        <v>293.47</v>
      </c>
      <c r="H105" s="112">
        <f t="shared" si="2"/>
        <v>104.07</v>
      </c>
    </row>
    <row r="106" ht="15" customHeight="1" spans="1:8">
      <c r="A106" s="110">
        <v>2013302</v>
      </c>
      <c r="B106" s="111" t="s">
        <v>42</v>
      </c>
      <c r="C106" s="112">
        <v>434</v>
      </c>
      <c r="D106" s="112">
        <v>434</v>
      </c>
      <c r="E106" s="112">
        <v>336.7</v>
      </c>
      <c r="F106" s="112">
        <f t="shared" si="3"/>
        <v>77.58</v>
      </c>
      <c r="G106" s="112">
        <v>119.35</v>
      </c>
      <c r="H106" s="112">
        <f t="shared" si="2"/>
        <v>282.11</v>
      </c>
    </row>
    <row r="107" ht="15" customHeight="1" spans="1:8">
      <c r="A107" s="110">
        <v>2013350</v>
      </c>
      <c r="B107" s="111" t="s">
        <v>54</v>
      </c>
      <c r="C107" s="112">
        <v>380.98</v>
      </c>
      <c r="D107" s="112">
        <v>380.98</v>
      </c>
      <c r="E107" s="112">
        <v>429.97</v>
      </c>
      <c r="F107" s="112">
        <f t="shared" si="3"/>
        <v>112.86</v>
      </c>
      <c r="G107" s="112">
        <v>313.59</v>
      </c>
      <c r="H107" s="112">
        <f t="shared" si="2"/>
        <v>137.11</v>
      </c>
    </row>
    <row r="108" ht="15" customHeight="1" spans="1:8">
      <c r="A108" s="110">
        <v>20134</v>
      </c>
      <c r="B108" s="111" t="s">
        <v>103</v>
      </c>
      <c r="C108" s="112">
        <v>542.53</v>
      </c>
      <c r="D108" s="112">
        <v>542.53</v>
      </c>
      <c r="E108" s="112">
        <v>490.98</v>
      </c>
      <c r="F108" s="112">
        <f t="shared" si="3"/>
        <v>90.5</v>
      </c>
      <c r="G108" s="112">
        <v>469.71</v>
      </c>
      <c r="H108" s="112">
        <f t="shared" si="2"/>
        <v>104.53</v>
      </c>
    </row>
    <row r="109" ht="15" customHeight="1" spans="1:8">
      <c r="A109" s="110">
        <v>2013401</v>
      </c>
      <c r="B109" s="111" t="s">
        <v>41</v>
      </c>
      <c r="C109" s="112">
        <v>329.86</v>
      </c>
      <c r="D109" s="112">
        <v>329.86</v>
      </c>
      <c r="E109" s="112">
        <v>294.7</v>
      </c>
      <c r="F109" s="112">
        <f t="shared" si="3"/>
        <v>89.34</v>
      </c>
      <c r="G109" s="112">
        <v>271.2</v>
      </c>
      <c r="H109" s="112">
        <f t="shared" si="2"/>
        <v>108.67</v>
      </c>
    </row>
    <row r="110" ht="15" customHeight="1" spans="1:8">
      <c r="A110" s="110">
        <v>2013402</v>
      </c>
      <c r="B110" s="111" t="s">
        <v>42</v>
      </c>
      <c r="C110" s="112">
        <v>212.67</v>
      </c>
      <c r="D110" s="112">
        <v>212.67</v>
      </c>
      <c r="E110" s="112">
        <v>196.28</v>
      </c>
      <c r="F110" s="112">
        <f t="shared" si="3"/>
        <v>92.29</v>
      </c>
      <c r="G110" s="112">
        <v>198.51</v>
      </c>
      <c r="H110" s="112">
        <f t="shared" si="2"/>
        <v>98.88</v>
      </c>
    </row>
    <row r="111" ht="15" customHeight="1" spans="1:8">
      <c r="A111" s="110">
        <v>20136</v>
      </c>
      <c r="B111" s="111" t="s">
        <v>104</v>
      </c>
      <c r="C111" s="112">
        <v>289.44</v>
      </c>
      <c r="D111" s="112">
        <v>289.44</v>
      </c>
      <c r="E111" s="112">
        <v>444.38</v>
      </c>
      <c r="F111" s="112">
        <f t="shared" si="3"/>
        <v>153.53</v>
      </c>
      <c r="G111" s="112">
        <v>403.9</v>
      </c>
      <c r="H111" s="112">
        <f t="shared" si="2"/>
        <v>110.02</v>
      </c>
    </row>
    <row r="112" ht="15" customHeight="1" spans="1:8">
      <c r="A112" s="110">
        <v>2013601</v>
      </c>
      <c r="B112" s="111" t="s">
        <v>41</v>
      </c>
      <c r="C112" s="112">
        <v>0</v>
      </c>
      <c r="D112" s="112">
        <v>0</v>
      </c>
      <c r="E112" s="112"/>
      <c r="F112" s="112" t="str">
        <f t="shared" si="3"/>
        <v/>
      </c>
      <c r="G112" s="112">
        <v>25.92</v>
      </c>
      <c r="H112" s="112">
        <f t="shared" si="2"/>
        <v>0</v>
      </c>
    </row>
    <row r="113" ht="15" customHeight="1" spans="1:8">
      <c r="A113" s="110">
        <v>2013602</v>
      </c>
      <c r="B113" s="111" t="s">
        <v>42</v>
      </c>
      <c r="C113" s="112">
        <v>128.78</v>
      </c>
      <c r="D113" s="112">
        <v>128.78</v>
      </c>
      <c r="E113" s="112">
        <v>287</v>
      </c>
      <c r="F113" s="112">
        <f t="shared" si="3"/>
        <v>222.86</v>
      </c>
      <c r="G113" s="112">
        <v>115.6</v>
      </c>
      <c r="H113" s="112">
        <f t="shared" si="2"/>
        <v>248.27</v>
      </c>
    </row>
    <row r="114" ht="15" customHeight="1" spans="1:8">
      <c r="A114" s="110">
        <v>2013650</v>
      </c>
      <c r="B114" s="111" t="s">
        <v>54</v>
      </c>
      <c r="C114" s="112">
        <v>160.66</v>
      </c>
      <c r="D114" s="112">
        <v>160.66</v>
      </c>
      <c r="E114" s="112">
        <v>157.38</v>
      </c>
      <c r="F114" s="112">
        <f t="shared" si="3"/>
        <v>97.96</v>
      </c>
      <c r="G114" s="112">
        <v>102.17</v>
      </c>
      <c r="H114" s="112">
        <f t="shared" si="2"/>
        <v>154.04</v>
      </c>
    </row>
    <row r="115" ht="15" customHeight="1" spans="1:8">
      <c r="A115" s="110">
        <v>2013699</v>
      </c>
      <c r="B115" s="111" t="s">
        <v>105</v>
      </c>
      <c r="C115" s="112">
        <v>0</v>
      </c>
      <c r="D115" s="112">
        <v>0</v>
      </c>
      <c r="E115" s="112"/>
      <c r="F115" s="112" t="str">
        <f t="shared" si="3"/>
        <v/>
      </c>
      <c r="G115" s="112">
        <v>160.21</v>
      </c>
      <c r="H115" s="112">
        <f t="shared" si="2"/>
        <v>0</v>
      </c>
    </row>
    <row r="116" ht="15" customHeight="1" spans="1:8">
      <c r="A116" s="110">
        <v>20199</v>
      </c>
      <c r="B116" s="111" t="s">
        <v>106</v>
      </c>
      <c r="C116" s="112">
        <v>2141.66</v>
      </c>
      <c r="D116" s="112">
        <v>2141.66</v>
      </c>
      <c r="E116" s="112">
        <v>1843.06</v>
      </c>
      <c r="F116" s="112">
        <f t="shared" si="3"/>
        <v>86.06</v>
      </c>
      <c r="G116" s="112">
        <v>1071.73</v>
      </c>
      <c r="H116" s="112">
        <f t="shared" si="2"/>
        <v>171.97</v>
      </c>
    </row>
    <row r="117" ht="15" customHeight="1" spans="1:8">
      <c r="A117" s="110">
        <v>2019999</v>
      </c>
      <c r="B117" s="111" t="s">
        <v>107</v>
      </c>
      <c r="C117" s="112">
        <v>2141.66</v>
      </c>
      <c r="D117" s="112">
        <v>2141.66</v>
      </c>
      <c r="E117" s="112">
        <v>1843.06</v>
      </c>
      <c r="F117" s="112">
        <f t="shared" si="3"/>
        <v>86.06</v>
      </c>
      <c r="G117" s="112">
        <v>1071.73</v>
      </c>
      <c r="H117" s="112">
        <f t="shared" si="2"/>
        <v>171.97</v>
      </c>
    </row>
    <row r="118" ht="15" customHeight="1" spans="1:8">
      <c r="A118" s="108">
        <v>203</v>
      </c>
      <c r="B118" s="109" t="s">
        <v>108</v>
      </c>
      <c r="C118" s="105">
        <v>857.78</v>
      </c>
      <c r="D118" s="105">
        <v>857.78</v>
      </c>
      <c r="E118" s="105">
        <v>1000.55</v>
      </c>
      <c r="F118" s="105">
        <f t="shared" si="3"/>
        <v>116.64</v>
      </c>
      <c r="G118" s="105">
        <v>765.57</v>
      </c>
      <c r="H118" s="105">
        <f t="shared" si="2"/>
        <v>130.69</v>
      </c>
    </row>
    <row r="119" ht="15" customHeight="1" spans="1:8">
      <c r="A119" s="108">
        <v>204</v>
      </c>
      <c r="B119" s="109" t="s">
        <v>109</v>
      </c>
      <c r="C119" s="105">
        <v>55729.53</v>
      </c>
      <c r="D119" s="105">
        <v>55729.53</v>
      </c>
      <c r="E119" s="105">
        <v>55340.73</v>
      </c>
      <c r="F119" s="105">
        <f t="shared" si="3"/>
        <v>99.3</v>
      </c>
      <c r="G119" s="105">
        <v>57313.72</v>
      </c>
      <c r="H119" s="105">
        <f t="shared" si="2"/>
        <v>96.56</v>
      </c>
    </row>
    <row r="120" ht="15" customHeight="1" spans="1:8">
      <c r="A120" s="110">
        <v>20401</v>
      </c>
      <c r="B120" s="111" t="s">
        <v>110</v>
      </c>
      <c r="C120" s="112">
        <v>656</v>
      </c>
      <c r="D120" s="112">
        <v>656</v>
      </c>
      <c r="E120" s="112">
        <v>641.25</v>
      </c>
      <c r="F120" s="112">
        <f t="shared" si="3"/>
        <v>97.75</v>
      </c>
      <c r="G120" s="112">
        <v>564.34</v>
      </c>
      <c r="H120" s="112">
        <f t="shared" si="2"/>
        <v>113.63</v>
      </c>
    </row>
    <row r="121" ht="15" customHeight="1" spans="1:8">
      <c r="A121" s="110">
        <v>2040101</v>
      </c>
      <c r="B121" s="111" t="s">
        <v>111</v>
      </c>
      <c r="C121" s="112">
        <v>52</v>
      </c>
      <c r="D121" s="112">
        <v>52</v>
      </c>
      <c r="E121" s="112">
        <v>52</v>
      </c>
      <c r="F121" s="112">
        <f t="shared" si="3"/>
        <v>100</v>
      </c>
      <c r="G121" s="112">
        <v>52</v>
      </c>
      <c r="H121" s="112">
        <f t="shared" si="2"/>
        <v>100</v>
      </c>
    </row>
    <row r="122" ht="15" customHeight="1" spans="1:8">
      <c r="A122" s="110">
        <v>2040103</v>
      </c>
      <c r="B122" s="111" t="s">
        <v>112</v>
      </c>
      <c r="C122" s="112">
        <v>604</v>
      </c>
      <c r="D122" s="112">
        <v>604</v>
      </c>
      <c r="E122" s="112">
        <v>589.25</v>
      </c>
      <c r="F122" s="112">
        <f t="shared" si="3"/>
        <v>97.56</v>
      </c>
      <c r="G122" s="112">
        <v>512.34</v>
      </c>
      <c r="H122" s="112">
        <f t="shared" si="2"/>
        <v>115.01</v>
      </c>
    </row>
    <row r="123" ht="15" customHeight="1" spans="1:8">
      <c r="A123" s="110">
        <v>20402</v>
      </c>
      <c r="B123" s="111" t="s">
        <v>113</v>
      </c>
      <c r="C123" s="112">
        <v>39147.75</v>
      </c>
      <c r="D123" s="112">
        <v>39147.75</v>
      </c>
      <c r="E123" s="112">
        <v>38329.73</v>
      </c>
      <c r="F123" s="112">
        <f t="shared" si="3"/>
        <v>97.91</v>
      </c>
      <c r="G123" s="112">
        <v>40117.74</v>
      </c>
      <c r="H123" s="112">
        <f t="shared" si="2"/>
        <v>95.54</v>
      </c>
    </row>
    <row r="124" ht="15" customHeight="1" spans="1:8">
      <c r="A124" s="110">
        <v>2040201</v>
      </c>
      <c r="B124" s="111" t="s">
        <v>41</v>
      </c>
      <c r="C124" s="112">
        <v>22186.56</v>
      </c>
      <c r="D124" s="112">
        <v>22186.56</v>
      </c>
      <c r="E124" s="112">
        <v>22416.19</v>
      </c>
      <c r="F124" s="112">
        <f t="shared" si="3"/>
        <v>101.03</v>
      </c>
      <c r="G124" s="112">
        <v>20267.48</v>
      </c>
      <c r="H124" s="112">
        <f t="shared" si="2"/>
        <v>110.6</v>
      </c>
    </row>
    <row r="125" ht="15" customHeight="1" spans="1:8">
      <c r="A125" s="110">
        <v>2040202</v>
      </c>
      <c r="B125" s="111" t="s">
        <v>42</v>
      </c>
      <c r="C125" s="112">
        <v>5269.56</v>
      </c>
      <c r="D125" s="112">
        <v>5269.56</v>
      </c>
      <c r="E125" s="112">
        <v>4829.8</v>
      </c>
      <c r="F125" s="112">
        <f t="shared" si="3"/>
        <v>91.65</v>
      </c>
      <c r="G125" s="112">
        <v>5576.07</v>
      </c>
      <c r="H125" s="112">
        <f t="shared" si="2"/>
        <v>86.62</v>
      </c>
    </row>
    <row r="126" ht="15" customHeight="1" spans="1:8">
      <c r="A126" s="110">
        <v>2040204</v>
      </c>
      <c r="B126" s="111" t="s">
        <v>114</v>
      </c>
      <c r="C126" s="112">
        <v>5928</v>
      </c>
      <c r="D126" s="112">
        <v>5928</v>
      </c>
      <c r="E126" s="112">
        <v>5881.05</v>
      </c>
      <c r="F126" s="112">
        <f t="shared" si="3"/>
        <v>99.21</v>
      </c>
      <c r="G126" s="112">
        <v>5059.45</v>
      </c>
      <c r="H126" s="112">
        <f t="shared" si="2"/>
        <v>116.24</v>
      </c>
    </row>
    <row r="127" ht="15" customHeight="1" spans="1:8">
      <c r="A127" s="110">
        <v>2040206</v>
      </c>
      <c r="B127" s="111" t="s">
        <v>115</v>
      </c>
      <c r="C127" s="112">
        <v>50</v>
      </c>
      <c r="D127" s="112">
        <v>50</v>
      </c>
      <c r="E127" s="112">
        <v>50</v>
      </c>
      <c r="F127" s="112">
        <f t="shared" si="3"/>
        <v>100</v>
      </c>
      <c r="G127" s="112">
        <v>350</v>
      </c>
      <c r="H127" s="112">
        <f t="shared" si="2"/>
        <v>14.29</v>
      </c>
    </row>
    <row r="128" ht="15" customHeight="1" spans="1:8">
      <c r="A128" s="110">
        <v>2040211</v>
      </c>
      <c r="B128" s="111" t="s">
        <v>116</v>
      </c>
      <c r="C128" s="112">
        <v>60</v>
      </c>
      <c r="D128" s="112">
        <v>60</v>
      </c>
      <c r="E128" s="112">
        <v>60</v>
      </c>
      <c r="F128" s="112">
        <f t="shared" si="3"/>
        <v>100</v>
      </c>
      <c r="G128" s="112">
        <v>60</v>
      </c>
      <c r="H128" s="112">
        <f t="shared" si="2"/>
        <v>100</v>
      </c>
    </row>
    <row r="129" ht="15" customHeight="1" spans="1:8">
      <c r="A129" s="110">
        <v>2040212</v>
      </c>
      <c r="B129" s="111" t="s">
        <v>117</v>
      </c>
      <c r="C129" s="112">
        <v>131.9</v>
      </c>
      <c r="D129" s="112">
        <v>131.9</v>
      </c>
      <c r="E129" s="112">
        <v>142.05</v>
      </c>
      <c r="F129" s="112">
        <f t="shared" si="3"/>
        <v>107.7</v>
      </c>
      <c r="G129" s="112">
        <v>220.7</v>
      </c>
      <c r="H129" s="112">
        <f t="shared" si="2"/>
        <v>64.36</v>
      </c>
    </row>
    <row r="130" ht="15" customHeight="1" spans="1:8">
      <c r="A130" s="110">
        <v>2040214</v>
      </c>
      <c r="B130" s="111" t="s">
        <v>118</v>
      </c>
      <c r="C130" s="112">
        <v>1928</v>
      </c>
      <c r="D130" s="112">
        <v>1928</v>
      </c>
      <c r="E130" s="112">
        <v>1928</v>
      </c>
      <c r="F130" s="112">
        <f t="shared" si="3"/>
        <v>100</v>
      </c>
      <c r="G130" s="112">
        <v>1928</v>
      </c>
      <c r="H130" s="112">
        <f t="shared" si="2"/>
        <v>100</v>
      </c>
    </row>
    <row r="131" ht="15" customHeight="1" spans="1:8">
      <c r="A131" s="110">
        <v>2040217</v>
      </c>
      <c r="B131" s="111" t="s">
        <v>119</v>
      </c>
      <c r="C131" s="112">
        <v>415</v>
      </c>
      <c r="D131" s="112">
        <v>415</v>
      </c>
      <c r="E131" s="112">
        <v>415</v>
      </c>
      <c r="F131" s="112">
        <f t="shared" si="3"/>
        <v>100</v>
      </c>
      <c r="G131" s="112">
        <v>371.48</v>
      </c>
      <c r="H131" s="112">
        <f t="shared" si="2"/>
        <v>111.72</v>
      </c>
    </row>
    <row r="132" ht="15" customHeight="1" spans="1:8">
      <c r="A132" s="110">
        <v>2040299</v>
      </c>
      <c r="B132" s="111" t="s">
        <v>120</v>
      </c>
      <c r="C132" s="112">
        <v>3178.73</v>
      </c>
      <c r="D132" s="112">
        <v>3178.73</v>
      </c>
      <c r="E132" s="112">
        <v>2607.65</v>
      </c>
      <c r="F132" s="112">
        <f t="shared" si="3"/>
        <v>82.03</v>
      </c>
      <c r="G132" s="112">
        <v>6284.56</v>
      </c>
      <c r="H132" s="112">
        <f t="shared" si="2"/>
        <v>41.49</v>
      </c>
    </row>
    <row r="133" ht="15" customHeight="1" spans="1:8">
      <c r="A133" s="110">
        <v>20404</v>
      </c>
      <c r="B133" s="111" t="s">
        <v>121</v>
      </c>
      <c r="C133" s="112">
        <v>2757.01</v>
      </c>
      <c r="D133" s="112">
        <v>2757.01</v>
      </c>
      <c r="E133" s="112">
        <v>2777.13</v>
      </c>
      <c r="F133" s="112">
        <f t="shared" si="3"/>
        <v>100.73</v>
      </c>
      <c r="G133" s="112">
        <v>2392.52</v>
      </c>
      <c r="H133" s="112">
        <f t="shared" ref="H133:H196" si="4">IF(G133=0,"",E133/G133*100)</f>
        <v>116.08</v>
      </c>
    </row>
    <row r="134" ht="15" customHeight="1" spans="1:8">
      <c r="A134" s="110">
        <v>2040401</v>
      </c>
      <c r="B134" s="111" t="s">
        <v>41</v>
      </c>
      <c r="C134" s="112">
        <v>2257.43</v>
      </c>
      <c r="D134" s="112">
        <v>2257.43</v>
      </c>
      <c r="E134" s="112">
        <v>2321.68</v>
      </c>
      <c r="F134" s="112">
        <f t="shared" ref="F134:F197" si="5">IF(C134=0,"",E134/D134*100)</f>
        <v>102.85</v>
      </c>
      <c r="G134" s="112">
        <v>1999.83</v>
      </c>
      <c r="H134" s="112">
        <f t="shared" si="4"/>
        <v>116.09</v>
      </c>
    </row>
    <row r="135" ht="15" customHeight="1" spans="1:8">
      <c r="A135" s="110">
        <v>2040402</v>
      </c>
      <c r="B135" s="111" t="s">
        <v>42</v>
      </c>
      <c r="C135" s="112">
        <v>81.62</v>
      </c>
      <c r="D135" s="112">
        <v>81.62</v>
      </c>
      <c r="E135" s="112">
        <v>86.91</v>
      </c>
      <c r="F135" s="112">
        <f t="shared" si="5"/>
        <v>106.48</v>
      </c>
      <c r="G135" s="112">
        <v>35.37</v>
      </c>
      <c r="H135" s="112">
        <f t="shared" si="4"/>
        <v>245.72</v>
      </c>
    </row>
    <row r="136" ht="15" customHeight="1" spans="1:8">
      <c r="A136" s="110">
        <v>2040404</v>
      </c>
      <c r="B136" s="111" t="s">
        <v>122</v>
      </c>
      <c r="C136" s="112">
        <v>16</v>
      </c>
      <c r="D136" s="112">
        <v>16</v>
      </c>
      <c r="E136" s="112"/>
      <c r="F136" s="112">
        <f t="shared" si="5"/>
        <v>0</v>
      </c>
      <c r="G136" s="112">
        <v>6</v>
      </c>
      <c r="H136" s="112">
        <f t="shared" si="4"/>
        <v>0</v>
      </c>
    </row>
    <row r="137" ht="15" customHeight="1" spans="1:8">
      <c r="A137" s="110">
        <v>2040406</v>
      </c>
      <c r="B137" s="111" t="s">
        <v>123</v>
      </c>
      <c r="C137" s="112">
        <v>200</v>
      </c>
      <c r="D137" s="112">
        <v>200</v>
      </c>
      <c r="E137" s="112">
        <v>184.9</v>
      </c>
      <c r="F137" s="112">
        <f t="shared" si="5"/>
        <v>92.45</v>
      </c>
      <c r="G137" s="112">
        <v>190</v>
      </c>
      <c r="H137" s="112">
        <f t="shared" si="4"/>
        <v>97.32</v>
      </c>
    </row>
    <row r="138" ht="15" customHeight="1" spans="1:8">
      <c r="A138" s="110">
        <v>2040450</v>
      </c>
      <c r="B138" s="111" t="s">
        <v>54</v>
      </c>
      <c r="C138" s="112">
        <v>201.96</v>
      </c>
      <c r="D138" s="112">
        <v>201.96</v>
      </c>
      <c r="E138" s="112">
        <v>183.64</v>
      </c>
      <c r="F138" s="112">
        <f t="shared" si="5"/>
        <v>90.93</v>
      </c>
      <c r="G138" s="112">
        <v>161.32</v>
      </c>
      <c r="H138" s="112">
        <f t="shared" si="4"/>
        <v>113.84</v>
      </c>
    </row>
    <row r="139" ht="15" customHeight="1" spans="1:8">
      <c r="A139" s="110">
        <v>20405</v>
      </c>
      <c r="B139" s="111" t="s">
        <v>124</v>
      </c>
      <c r="C139" s="112">
        <v>5829.25</v>
      </c>
      <c r="D139" s="112">
        <v>5829.25</v>
      </c>
      <c r="E139" s="112">
        <v>6282.13</v>
      </c>
      <c r="F139" s="112">
        <f t="shared" si="5"/>
        <v>107.77</v>
      </c>
      <c r="G139" s="112">
        <v>5122.01</v>
      </c>
      <c r="H139" s="112">
        <f t="shared" si="4"/>
        <v>122.65</v>
      </c>
    </row>
    <row r="140" ht="15" customHeight="1" spans="1:8">
      <c r="A140" s="110">
        <v>2040501</v>
      </c>
      <c r="B140" s="111" t="s">
        <v>41</v>
      </c>
      <c r="C140" s="112">
        <v>3449.76</v>
      </c>
      <c r="D140" s="112">
        <v>3449.76</v>
      </c>
      <c r="E140" s="112">
        <v>3885.9</v>
      </c>
      <c r="F140" s="112">
        <f t="shared" si="5"/>
        <v>112.64</v>
      </c>
      <c r="G140" s="112">
        <v>3320.21</v>
      </c>
      <c r="H140" s="112">
        <f t="shared" si="4"/>
        <v>117.04</v>
      </c>
    </row>
    <row r="141" ht="15" customHeight="1" spans="1:8">
      <c r="A141" s="110">
        <v>2040502</v>
      </c>
      <c r="B141" s="111" t="s">
        <v>42</v>
      </c>
      <c r="C141" s="112">
        <v>834.1</v>
      </c>
      <c r="D141" s="112">
        <v>834.1</v>
      </c>
      <c r="E141" s="112">
        <v>850.85</v>
      </c>
      <c r="F141" s="112">
        <f t="shared" si="5"/>
        <v>102.01</v>
      </c>
      <c r="G141" s="112">
        <v>410.67</v>
      </c>
      <c r="H141" s="112">
        <f t="shared" si="4"/>
        <v>207.19</v>
      </c>
    </row>
    <row r="142" ht="15" customHeight="1" spans="1:8">
      <c r="A142" s="110">
        <v>2040504</v>
      </c>
      <c r="B142" s="111" t="s">
        <v>125</v>
      </c>
      <c r="C142" s="112">
        <v>750</v>
      </c>
      <c r="D142" s="112">
        <v>750</v>
      </c>
      <c r="E142" s="112">
        <v>750</v>
      </c>
      <c r="F142" s="112">
        <f t="shared" si="5"/>
        <v>100</v>
      </c>
      <c r="G142" s="112">
        <v>667.77</v>
      </c>
      <c r="H142" s="112">
        <f t="shared" si="4"/>
        <v>112.31</v>
      </c>
    </row>
    <row r="143" ht="15" customHeight="1" spans="1:8">
      <c r="A143" s="110">
        <v>2040550</v>
      </c>
      <c r="B143" s="111" t="s">
        <v>54</v>
      </c>
      <c r="C143" s="112">
        <v>795.39</v>
      </c>
      <c r="D143" s="112">
        <v>795.39</v>
      </c>
      <c r="E143" s="112">
        <v>795.39</v>
      </c>
      <c r="F143" s="112">
        <f t="shared" si="5"/>
        <v>100</v>
      </c>
      <c r="G143" s="112">
        <v>723.36</v>
      </c>
      <c r="H143" s="112">
        <f t="shared" si="4"/>
        <v>109.96</v>
      </c>
    </row>
    <row r="144" ht="15" customHeight="1" spans="1:8">
      <c r="A144" s="110">
        <v>20406</v>
      </c>
      <c r="B144" s="111" t="s">
        <v>126</v>
      </c>
      <c r="C144" s="112">
        <v>3519.43</v>
      </c>
      <c r="D144" s="112">
        <v>3519.43</v>
      </c>
      <c r="E144" s="112">
        <v>3221.87</v>
      </c>
      <c r="F144" s="112">
        <f t="shared" si="5"/>
        <v>91.55</v>
      </c>
      <c r="G144" s="112">
        <v>4351.31</v>
      </c>
      <c r="H144" s="112">
        <f t="shared" si="4"/>
        <v>74.04</v>
      </c>
    </row>
    <row r="145" ht="15" customHeight="1" spans="1:8">
      <c r="A145" s="110">
        <v>2040601</v>
      </c>
      <c r="B145" s="111" t="s">
        <v>41</v>
      </c>
      <c r="C145" s="112">
        <v>1314.84</v>
      </c>
      <c r="D145" s="112">
        <v>1314.84</v>
      </c>
      <c r="E145" s="112">
        <v>1293.86</v>
      </c>
      <c r="F145" s="112">
        <f t="shared" si="5"/>
        <v>98.4</v>
      </c>
      <c r="G145" s="112">
        <v>1060.62</v>
      </c>
      <c r="H145" s="112">
        <f t="shared" si="4"/>
        <v>121.99</v>
      </c>
    </row>
    <row r="146" ht="15" customHeight="1" spans="1:8">
      <c r="A146" s="110">
        <v>2040602</v>
      </c>
      <c r="B146" s="111" t="s">
        <v>42</v>
      </c>
      <c r="C146" s="112">
        <v>63.5</v>
      </c>
      <c r="D146" s="112">
        <v>63.5</v>
      </c>
      <c r="E146" s="112">
        <v>60.88</v>
      </c>
      <c r="F146" s="112">
        <f t="shared" si="5"/>
        <v>95.87</v>
      </c>
      <c r="G146" s="112">
        <v>7.18</v>
      </c>
      <c r="H146" s="112">
        <f t="shared" si="4"/>
        <v>847.91</v>
      </c>
    </row>
    <row r="147" ht="15" customHeight="1" spans="1:8">
      <c r="A147" s="110">
        <v>2040604</v>
      </c>
      <c r="B147" s="111" t="s">
        <v>127</v>
      </c>
      <c r="C147" s="112">
        <v>288.78</v>
      </c>
      <c r="D147" s="112">
        <v>288.78</v>
      </c>
      <c r="E147" s="112">
        <v>280.95</v>
      </c>
      <c r="F147" s="112">
        <f t="shared" si="5"/>
        <v>97.29</v>
      </c>
      <c r="G147" s="112">
        <v>256.48</v>
      </c>
      <c r="H147" s="112">
        <f t="shared" si="4"/>
        <v>109.54</v>
      </c>
    </row>
    <row r="148" ht="15" customHeight="1" spans="1:8">
      <c r="A148" s="110">
        <v>2040605</v>
      </c>
      <c r="B148" s="111" t="s">
        <v>128</v>
      </c>
      <c r="C148" s="112">
        <v>98.46</v>
      </c>
      <c r="D148" s="112">
        <v>98.46</v>
      </c>
      <c r="E148" s="112">
        <v>98.15</v>
      </c>
      <c r="F148" s="112">
        <f t="shared" si="5"/>
        <v>99.69</v>
      </c>
      <c r="G148" s="112">
        <v>54.33</v>
      </c>
      <c r="H148" s="112">
        <f t="shared" si="4"/>
        <v>180.66</v>
      </c>
    </row>
    <row r="149" ht="15" customHeight="1" spans="1:8">
      <c r="A149" s="110">
        <v>2040607</v>
      </c>
      <c r="B149" s="111" t="s">
        <v>129</v>
      </c>
      <c r="C149" s="112">
        <v>231.5</v>
      </c>
      <c r="D149" s="112">
        <v>231.5</v>
      </c>
      <c r="E149" s="112">
        <v>238.42</v>
      </c>
      <c r="F149" s="112">
        <f t="shared" si="5"/>
        <v>102.99</v>
      </c>
      <c r="G149" s="112">
        <v>211.55</v>
      </c>
      <c r="H149" s="112">
        <f t="shared" si="4"/>
        <v>112.7</v>
      </c>
    </row>
    <row r="150" ht="15" customHeight="1" spans="1:8">
      <c r="A150" s="110">
        <v>2040699</v>
      </c>
      <c r="B150" s="111" t="s">
        <v>130</v>
      </c>
      <c r="C150" s="112">
        <v>1522.35</v>
      </c>
      <c r="D150" s="112">
        <v>1522.35</v>
      </c>
      <c r="E150" s="112">
        <v>1249.61</v>
      </c>
      <c r="F150" s="112">
        <f t="shared" si="5"/>
        <v>82.08</v>
      </c>
      <c r="G150" s="112">
        <v>2761.15</v>
      </c>
      <c r="H150" s="112">
        <f t="shared" si="4"/>
        <v>45.26</v>
      </c>
    </row>
    <row r="151" ht="15" customHeight="1" spans="1:8">
      <c r="A151" s="110">
        <v>20499</v>
      </c>
      <c r="B151" s="111" t="s">
        <v>131</v>
      </c>
      <c r="C151" s="112">
        <v>3750.1</v>
      </c>
      <c r="D151" s="112">
        <v>3750.1</v>
      </c>
      <c r="E151" s="112">
        <v>4018.61</v>
      </c>
      <c r="F151" s="112">
        <f t="shared" si="5"/>
        <v>107.16</v>
      </c>
      <c r="G151" s="112">
        <v>4695.8</v>
      </c>
      <c r="H151" s="112">
        <f t="shared" si="4"/>
        <v>85.58</v>
      </c>
    </row>
    <row r="152" ht="15" customHeight="1" spans="1:8">
      <c r="A152" s="110">
        <v>2049901</v>
      </c>
      <c r="B152" s="111" t="s">
        <v>132</v>
      </c>
      <c r="C152" s="112">
        <v>3750.1</v>
      </c>
      <c r="D152" s="112">
        <v>3750.1</v>
      </c>
      <c r="E152" s="112">
        <v>4018.61</v>
      </c>
      <c r="F152" s="112">
        <f t="shared" si="5"/>
        <v>107.16</v>
      </c>
      <c r="G152" s="112">
        <v>4695.8</v>
      </c>
      <c r="H152" s="112">
        <f t="shared" si="4"/>
        <v>85.58</v>
      </c>
    </row>
    <row r="153" ht="15" customHeight="1" spans="1:8">
      <c r="A153" s="108">
        <v>205</v>
      </c>
      <c r="B153" s="109" t="s">
        <v>133</v>
      </c>
      <c r="C153" s="105">
        <v>118517.27</v>
      </c>
      <c r="D153" s="105">
        <f>4000+118517.27</f>
        <v>122517.27</v>
      </c>
      <c r="E153" s="105">
        <v>129688.33</v>
      </c>
      <c r="F153" s="105">
        <f t="shared" si="5"/>
        <v>105.85</v>
      </c>
      <c r="G153" s="105">
        <v>112590.78</v>
      </c>
      <c r="H153" s="105">
        <f t="shared" si="4"/>
        <v>115.19</v>
      </c>
    </row>
    <row r="154" ht="15" customHeight="1" spans="1:8">
      <c r="A154" s="110">
        <v>20501</v>
      </c>
      <c r="B154" s="111" t="s">
        <v>134</v>
      </c>
      <c r="C154" s="112">
        <v>412.23</v>
      </c>
      <c r="D154" s="112">
        <v>412.23</v>
      </c>
      <c r="E154" s="112">
        <v>409.61</v>
      </c>
      <c r="F154" s="112">
        <f t="shared" si="5"/>
        <v>99.36</v>
      </c>
      <c r="G154" s="112">
        <v>401.95</v>
      </c>
      <c r="H154" s="112">
        <f t="shared" si="4"/>
        <v>101.91</v>
      </c>
    </row>
    <row r="155" ht="15" customHeight="1" spans="1:8">
      <c r="A155" s="110">
        <v>2050101</v>
      </c>
      <c r="B155" s="111" t="s">
        <v>41</v>
      </c>
      <c r="C155" s="112">
        <v>412.23</v>
      </c>
      <c r="D155" s="112">
        <v>412.23</v>
      </c>
      <c r="E155" s="112">
        <v>409.61</v>
      </c>
      <c r="F155" s="112">
        <f t="shared" si="5"/>
        <v>99.36</v>
      </c>
      <c r="G155" s="112">
        <v>401.95</v>
      </c>
      <c r="H155" s="112">
        <f t="shared" si="4"/>
        <v>101.91</v>
      </c>
    </row>
    <row r="156" ht="15" customHeight="1" spans="1:8">
      <c r="A156" s="110">
        <v>20502</v>
      </c>
      <c r="B156" s="111" t="s">
        <v>135</v>
      </c>
      <c r="C156" s="112">
        <v>93719.5</v>
      </c>
      <c r="D156" s="112">
        <v>93719.5</v>
      </c>
      <c r="E156" s="112">
        <v>99164.69</v>
      </c>
      <c r="F156" s="112">
        <f t="shared" si="5"/>
        <v>105.81</v>
      </c>
      <c r="G156" s="112">
        <v>86527.53</v>
      </c>
      <c r="H156" s="112">
        <f t="shared" si="4"/>
        <v>114.6</v>
      </c>
    </row>
    <row r="157" ht="15" customHeight="1" spans="1:8">
      <c r="A157" s="110">
        <v>2050201</v>
      </c>
      <c r="B157" s="111" t="s">
        <v>136</v>
      </c>
      <c r="C157" s="112">
        <v>15830</v>
      </c>
      <c r="D157" s="112">
        <v>15830</v>
      </c>
      <c r="E157" s="112">
        <v>15798.19</v>
      </c>
      <c r="F157" s="112">
        <f t="shared" si="5"/>
        <v>99.8</v>
      </c>
      <c r="G157" s="112">
        <v>9300</v>
      </c>
      <c r="H157" s="112">
        <f t="shared" si="4"/>
        <v>169.87</v>
      </c>
    </row>
    <row r="158" ht="15" customHeight="1" spans="1:8">
      <c r="A158" s="110">
        <v>2050202</v>
      </c>
      <c r="B158" s="111" t="s">
        <v>137</v>
      </c>
      <c r="C158" s="112">
        <v>42500</v>
      </c>
      <c r="D158" s="112">
        <v>42500</v>
      </c>
      <c r="E158" s="112">
        <v>47000</v>
      </c>
      <c r="F158" s="112">
        <f t="shared" si="5"/>
        <v>110.59</v>
      </c>
      <c r="G158" s="112">
        <v>40901</v>
      </c>
      <c r="H158" s="112">
        <f t="shared" si="4"/>
        <v>114.91</v>
      </c>
    </row>
    <row r="159" ht="15" customHeight="1" spans="1:8">
      <c r="A159" s="110">
        <v>2050203</v>
      </c>
      <c r="B159" s="111" t="s">
        <v>138</v>
      </c>
      <c r="C159" s="112">
        <v>33000</v>
      </c>
      <c r="D159" s="112">
        <v>33000</v>
      </c>
      <c r="E159" s="112">
        <v>33200</v>
      </c>
      <c r="F159" s="112">
        <f t="shared" si="5"/>
        <v>100.61</v>
      </c>
      <c r="G159" s="112">
        <v>30888.6</v>
      </c>
      <c r="H159" s="112">
        <f t="shared" si="4"/>
        <v>107.48</v>
      </c>
    </row>
    <row r="160" ht="15" customHeight="1" spans="1:8">
      <c r="A160" s="110">
        <v>2050204</v>
      </c>
      <c r="B160" s="111" t="s">
        <v>139</v>
      </c>
      <c r="C160" s="112">
        <v>1880</v>
      </c>
      <c r="D160" s="112">
        <v>1880</v>
      </c>
      <c r="E160" s="112">
        <v>1900</v>
      </c>
      <c r="F160" s="112">
        <f t="shared" si="5"/>
        <v>101.06</v>
      </c>
      <c r="G160" s="112">
        <v>1836</v>
      </c>
      <c r="H160" s="112">
        <f t="shared" si="4"/>
        <v>103.49</v>
      </c>
    </row>
    <row r="161" ht="15" customHeight="1" spans="1:8">
      <c r="A161" s="110">
        <v>2050299</v>
      </c>
      <c r="B161" s="111" t="s">
        <v>140</v>
      </c>
      <c r="C161" s="112">
        <v>509.5</v>
      </c>
      <c r="D161" s="112">
        <v>509.5</v>
      </c>
      <c r="E161" s="112">
        <v>1266.5</v>
      </c>
      <c r="F161" s="112">
        <f t="shared" si="5"/>
        <v>248.58</v>
      </c>
      <c r="G161" s="112">
        <v>3601.93</v>
      </c>
      <c r="H161" s="112">
        <f t="shared" si="4"/>
        <v>35.16</v>
      </c>
    </row>
    <row r="162" ht="15" customHeight="1" spans="1:8">
      <c r="A162" s="110">
        <v>20503</v>
      </c>
      <c r="B162" s="111" t="s">
        <v>141</v>
      </c>
      <c r="C162" s="112">
        <v>2700</v>
      </c>
      <c r="D162" s="112">
        <v>2700</v>
      </c>
      <c r="E162" s="112">
        <v>2637</v>
      </c>
      <c r="F162" s="112">
        <f t="shared" si="5"/>
        <v>97.67</v>
      </c>
      <c r="G162" s="112">
        <v>2610</v>
      </c>
      <c r="H162" s="112">
        <f t="shared" si="4"/>
        <v>101.03</v>
      </c>
    </row>
    <row r="163" ht="15" customHeight="1" spans="1:8">
      <c r="A163" s="110">
        <v>2050304</v>
      </c>
      <c r="B163" s="111" t="s">
        <v>142</v>
      </c>
      <c r="C163" s="112">
        <v>2700</v>
      </c>
      <c r="D163" s="112">
        <v>2700</v>
      </c>
      <c r="E163" s="112">
        <v>2637</v>
      </c>
      <c r="F163" s="112">
        <f t="shared" si="5"/>
        <v>97.67</v>
      </c>
      <c r="G163" s="112">
        <v>2610</v>
      </c>
      <c r="H163" s="112">
        <f t="shared" si="4"/>
        <v>101.03</v>
      </c>
    </row>
    <row r="164" ht="15" customHeight="1" spans="1:8">
      <c r="A164" s="110">
        <v>20504</v>
      </c>
      <c r="B164" s="111" t="s">
        <v>143</v>
      </c>
      <c r="C164" s="112">
        <v>1200</v>
      </c>
      <c r="D164" s="112">
        <v>1200</v>
      </c>
      <c r="E164" s="112">
        <v>1300</v>
      </c>
      <c r="F164" s="112">
        <f t="shared" si="5"/>
        <v>108.33</v>
      </c>
      <c r="G164" s="112">
        <v>1153</v>
      </c>
      <c r="H164" s="112">
        <f t="shared" si="4"/>
        <v>112.75</v>
      </c>
    </row>
    <row r="165" ht="15" customHeight="1" spans="1:8">
      <c r="A165" s="110">
        <v>2050499</v>
      </c>
      <c r="B165" s="111" t="s">
        <v>144</v>
      </c>
      <c r="C165" s="112">
        <v>1200</v>
      </c>
      <c r="D165" s="112">
        <v>1200</v>
      </c>
      <c r="E165" s="112">
        <v>1300</v>
      </c>
      <c r="F165" s="112">
        <f t="shared" si="5"/>
        <v>108.33</v>
      </c>
      <c r="G165" s="112">
        <v>1153</v>
      </c>
      <c r="H165" s="112">
        <f t="shared" si="4"/>
        <v>112.75</v>
      </c>
    </row>
    <row r="166" ht="15" customHeight="1" spans="1:8">
      <c r="A166" s="110">
        <v>20507</v>
      </c>
      <c r="B166" s="111" t="s">
        <v>145</v>
      </c>
      <c r="C166" s="112">
        <v>500</v>
      </c>
      <c r="D166" s="112">
        <v>500</v>
      </c>
      <c r="E166" s="112">
        <v>500</v>
      </c>
      <c r="F166" s="112">
        <f t="shared" si="5"/>
        <v>100</v>
      </c>
      <c r="G166" s="112">
        <v>483</v>
      </c>
      <c r="H166" s="112">
        <f t="shared" si="4"/>
        <v>103.52</v>
      </c>
    </row>
    <row r="167" ht="15" customHeight="1" spans="1:8">
      <c r="A167" s="110">
        <v>2050799</v>
      </c>
      <c r="B167" s="111" t="s">
        <v>146</v>
      </c>
      <c r="C167" s="112">
        <v>500</v>
      </c>
      <c r="D167" s="112">
        <v>500</v>
      </c>
      <c r="E167" s="112">
        <v>500</v>
      </c>
      <c r="F167" s="112">
        <f t="shared" si="5"/>
        <v>100</v>
      </c>
      <c r="G167" s="112">
        <v>483</v>
      </c>
      <c r="H167" s="112">
        <f t="shared" si="4"/>
        <v>103.52</v>
      </c>
    </row>
    <row r="168" ht="15" customHeight="1" spans="1:8">
      <c r="A168" s="110">
        <v>20508</v>
      </c>
      <c r="B168" s="111" t="s">
        <v>147</v>
      </c>
      <c r="C168" s="112">
        <v>900</v>
      </c>
      <c r="D168" s="112">
        <v>900</v>
      </c>
      <c r="E168" s="112">
        <v>900</v>
      </c>
      <c r="F168" s="112">
        <f t="shared" si="5"/>
        <v>100</v>
      </c>
      <c r="G168" s="112">
        <v>872</v>
      </c>
      <c r="H168" s="112">
        <f t="shared" si="4"/>
        <v>103.21</v>
      </c>
    </row>
    <row r="169" ht="15" customHeight="1" spans="1:8">
      <c r="A169" s="110">
        <v>2050899</v>
      </c>
      <c r="B169" s="111" t="s">
        <v>148</v>
      </c>
      <c r="C169" s="112">
        <v>900</v>
      </c>
      <c r="D169" s="112">
        <v>900</v>
      </c>
      <c r="E169" s="112">
        <v>900</v>
      </c>
      <c r="F169" s="112">
        <f t="shared" si="5"/>
        <v>100</v>
      </c>
      <c r="G169" s="112">
        <v>872</v>
      </c>
      <c r="H169" s="112">
        <f t="shared" si="4"/>
        <v>103.21</v>
      </c>
    </row>
    <row r="170" ht="15" customHeight="1" spans="1:8">
      <c r="A170" s="110">
        <v>20509</v>
      </c>
      <c r="B170" s="111" t="s">
        <v>149</v>
      </c>
      <c r="C170" s="112">
        <v>14434</v>
      </c>
      <c r="D170" s="112">
        <v>14434</v>
      </c>
      <c r="E170" s="112">
        <v>14792.29</v>
      </c>
      <c r="F170" s="112">
        <f t="shared" si="5"/>
        <v>102.48</v>
      </c>
      <c r="G170" s="112">
        <v>14872.97</v>
      </c>
      <c r="H170" s="112">
        <f t="shared" si="4"/>
        <v>99.46</v>
      </c>
    </row>
    <row r="171" ht="15" customHeight="1" spans="1:8">
      <c r="A171" s="110">
        <v>2050999</v>
      </c>
      <c r="B171" s="111" t="s">
        <v>150</v>
      </c>
      <c r="C171" s="112">
        <v>14434</v>
      </c>
      <c r="D171" s="112">
        <v>14434</v>
      </c>
      <c r="E171" s="112">
        <v>14792.29</v>
      </c>
      <c r="F171" s="112">
        <f t="shared" si="5"/>
        <v>102.48</v>
      </c>
      <c r="G171" s="112">
        <v>14872.97</v>
      </c>
      <c r="H171" s="112">
        <f t="shared" si="4"/>
        <v>99.46</v>
      </c>
    </row>
    <row r="172" ht="15" customHeight="1" spans="1:8">
      <c r="A172" s="110">
        <v>20599</v>
      </c>
      <c r="B172" s="111" t="s">
        <v>151</v>
      </c>
      <c r="C172" s="112">
        <v>4651.54</v>
      </c>
      <c r="D172" s="112">
        <f>4000+4651.54</f>
        <v>8651.54</v>
      </c>
      <c r="E172" s="112">
        <v>9984.74</v>
      </c>
      <c r="F172" s="112">
        <f t="shared" si="5"/>
        <v>115.41</v>
      </c>
      <c r="G172" s="112">
        <v>5670.33</v>
      </c>
      <c r="H172" s="112">
        <f t="shared" si="4"/>
        <v>176.09</v>
      </c>
    </row>
    <row r="173" ht="15" customHeight="1" spans="1:8">
      <c r="A173" s="110">
        <v>2059999</v>
      </c>
      <c r="B173" s="111" t="s">
        <v>152</v>
      </c>
      <c r="C173" s="112">
        <v>4651.54</v>
      </c>
      <c r="D173" s="112">
        <f>4000+4651.54</f>
        <v>8651.54</v>
      </c>
      <c r="E173" s="112">
        <v>9984.74</v>
      </c>
      <c r="F173" s="112">
        <f t="shared" si="5"/>
        <v>115.41</v>
      </c>
      <c r="G173" s="112">
        <v>5670.33</v>
      </c>
      <c r="H173" s="112">
        <f t="shared" si="4"/>
        <v>176.09</v>
      </c>
    </row>
    <row r="174" ht="15" customHeight="1" spans="1:8">
      <c r="A174" s="108">
        <v>206</v>
      </c>
      <c r="B174" s="109" t="s">
        <v>153</v>
      </c>
      <c r="C174" s="105">
        <v>29060.33</v>
      </c>
      <c r="D174" s="105">
        <v>29060.33</v>
      </c>
      <c r="E174" s="105">
        <v>32732.38</v>
      </c>
      <c r="F174" s="105">
        <f t="shared" si="5"/>
        <v>112.64</v>
      </c>
      <c r="G174" s="105">
        <v>28384.37</v>
      </c>
      <c r="H174" s="105">
        <f t="shared" si="4"/>
        <v>115.32</v>
      </c>
    </row>
    <row r="175" ht="15" customHeight="1" spans="1:8">
      <c r="A175" s="110">
        <v>20601</v>
      </c>
      <c r="B175" s="111" t="s">
        <v>154</v>
      </c>
      <c r="C175" s="112">
        <v>1382.1</v>
      </c>
      <c r="D175" s="112">
        <v>1382.1</v>
      </c>
      <c r="E175" s="112">
        <v>1190.4</v>
      </c>
      <c r="F175" s="112">
        <f t="shared" si="5"/>
        <v>86.13</v>
      </c>
      <c r="G175" s="112">
        <v>1239.42</v>
      </c>
      <c r="H175" s="112">
        <f t="shared" si="4"/>
        <v>96.04</v>
      </c>
    </row>
    <row r="176" ht="15" customHeight="1" spans="1:8">
      <c r="A176" s="110">
        <v>2060101</v>
      </c>
      <c r="B176" s="111" t="s">
        <v>41</v>
      </c>
      <c r="C176" s="112">
        <v>492.32</v>
      </c>
      <c r="D176" s="112">
        <v>492.32</v>
      </c>
      <c r="E176" s="112">
        <v>519.94</v>
      </c>
      <c r="F176" s="112">
        <f t="shared" si="5"/>
        <v>105.61</v>
      </c>
      <c r="G176" s="112">
        <v>438.78</v>
      </c>
      <c r="H176" s="112">
        <f t="shared" si="4"/>
        <v>118.5</v>
      </c>
    </row>
    <row r="177" ht="15" customHeight="1" spans="1:8">
      <c r="A177" s="110">
        <v>2060102</v>
      </c>
      <c r="B177" s="111" t="s">
        <v>42</v>
      </c>
      <c r="C177" s="112">
        <v>655.48</v>
      </c>
      <c r="D177" s="112">
        <v>655.48</v>
      </c>
      <c r="E177" s="112">
        <v>442.48</v>
      </c>
      <c r="F177" s="112">
        <f t="shared" si="5"/>
        <v>67.5</v>
      </c>
      <c r="G177" s="112">
        <v>636.26</v>
      </c>
      <c r="H177" s="112">
        <f t="shared" si="4"/>
        <v>69.54</v>
      </c>
    </row>
    <row r="178" ht="15" customHeight="1" spans="1:8">
      <c r="A178" s="110">
        <v>2060199</v>
      </c>
      <c r="B178" s="111" t="s">
        <v>155</v>
      </c>
      <c r="C178" s="112">
        <v>234.3</v>
      </c>
      <c r="D178" s="112">
        <v>234.3</v>
      </c>
      <c r="E178" s="112">
        <v>227.98</v>
      </c>
      <c r="F178" s="112">
        <f t="shared" si="5"/>
        <v>97.3</v>
      </c>
      <c r="G178" s="112">
        <v>164.38</v>
      </c>
      <c r="H178" s="112">
        <f t="shared" si="4"/>
        <v>138.69</v>
      </c>
    </row>
    <row r="179" ht="15" customHeight="1" spans="1:8">
      <c r="A179" s="110">
        <v>20604</v>
      </c>
      <c r="B179" s="111" t="s">
        <v>156</v>
      </c>
      <c r="C179" s="112">
        <v>6960</v>
      </c>
      <c r="D179" s="112">
        <v>6960</v>
      </c>
      <c r="E179" s="112">
        <v>5983.2</v>
      </c>
      <c r="F179" s="112">
        <f t="shared" si="5"/>
        <v>85.97</v>
      </c>
      <c r="G179" s="112">
        <v>5251.6</v>
      </c>
      <c r="H179" s="112">
        <f t="shared" si="4"/>
        <v>113.93</v>
      </c>
    </row>
    <row r="180" ht="15" customHeight="1" spans="1:8">
      <c r="A180" s="110">
        <v>2060403</v>
      </c>
      <c r="B180" s="111" t="s">
        <v>157</v>
      </c>
      <c r="C180" s="112">
        <v>6960</v>
      </c>
      <c r="D180" s="112">
        <v>6960</v>
      </c>
      <c r="E180" s="112">
        <v>5983.2</v>
      </c>
      <c r="F180" s="112">
        <f t="shared" si="5"/>
        <v>85.97</v>
      </c>
      <c r="G180" s="112">
        <v>5251.6</v>
      </c>
      <c r="H180" s="112">
        <f t="shared" si="4"/>
        <v>113.93</v>
      </c>
    </row>
    <row r="181" ht="15" customHeight="1" spans="1:8">
      <c r="A181" s="110">
        <v>20605</v>
      </c>
      <c r="B181" s="111" t="s">
        <v>158</v>
      </c>
      <c r="C181" s="112">
        <v>49.6</v>
      </c>
      <c r="D181" s="112">
        <v>49.6</v>
      </c>
      <c r="E181" s="112">
        <v>53.07</v>
      </c>
      <c r="F181" s="112">
        <f t="shared" si="5"/>
        <v>107</v>
      </c>
      <c r="G181" s="112">
        <v>66.96</v>
      </c>
      <c r="H181" s="112">
        <f t="shared" si="4"/>
        <v>79.26</v>
      </c>
    </row>
    <row r="182" ht="15" customHeight="1" spans="1:8">
      <c r="A182" s="110">
        <v>2060501</v>
      </c>
      <c r="B182" s="111" t="s">
        <v>159</v>
      </c>
      <c r="C182" s="112">
        <v>49.6</v>
      </c>
      <c r="D182" s="112">
        <v>49.6</v>
      </c>
      <c r="E182" s="112">
        <v>53.07</v>
      </c>
      <c r="F182" s="112">
        <f t="shared" si="5"/>
        <v>107</v>
      </c>
      <c r="G182" s="112">
        <v>66.96</v>
      </c>
      <c r="H182" s="112">
        <f t="shared" si="4"/>
        <v>79.26</v>
      </c>
    </row>
    <row r="183" ht="15" customHeight="1" spans="1:8">
      <c r="A183" s="110">
        <v>20607</v>
      </c>
      <c r="B183" s="111" t="s">
        <v>160</v>
      </c>
      <c r="C183" s="112">
        <v>2222.79</v>
      </c>
      <c r="D183" s="112">
        <v>2222.79</v>
      </c>
      <c r="E183" s="112">
        <v>2123.14</v>
      </c>
      <c r="F183" s="112">
        <f t="shared" si="5"/>
        <v>95.52</v>
      </c>
      <c r="G183" s="112">
        <v>1399.57</v>
      </c>
      <c r="H183" s="112">
        <f t="shared" si="4"/>
        <v>151.7</v>
      </c>
    </row>
    <row r="184" ht="15" customHeight="1" spans="1:8">
      <c r="A184" s="110">
        <v>2060701</v>
      </c>
      <c r="B184" s="111" t="s">
        <v>159</v>
      </c>
      <c r="C184" s="112">
        <v>217.79</v>
      </c>
      <c r="D184" s="112">
        <v>217.79</v>
      </c>
      <c r="E184" s="112">
        <v>208.68</v>
      </c>
      <c r="F184" s="112">
        <f t="shared" si="5"/>
        <v>95.82</v>
      </c>
      <c r="G184" s="112">
        <v>285.3</v>
      </c>
      <c r="H184" s="112">
        <f t="shared" si="4"/>
        <v>73.14</v>
      </c>
    </row>
    <row r="185" ht="15" customHeight="1" spans="1:8">
      <c r="A185" s="110">
        <v>2060702</v>
      </c>
      <c r="B185" s="111" t="s">
        <v>161</v>
      </c>
      <c r="C185" s="112">
        <v>1921.5</v>
      </c>
      <c r="D185" s="112">
        <v>1921.5</v>
      </c>
      <c r="E185" s="112">
        <v>1831.64</v>
      </c>
      <c r="F185" s="112">
        <f t="shared" si="5"/>
        <v>95.32</v>
      </c>
      <c r="G185" s="112">
        <v>1066.39</v>
      </c>
      <c r="H185" s="112">
        <f t="shared" si="4"/>
        <v>171.76</v>
      </c>
    </row>
    <row r="186" ht="15" customHeight="1" spans="1:8">
      <c r="A186" s="110">
        <v>2060704</v>
      </c>
      <c r="B186" s="111" t="s">
        <v>162</v>
      </c>
      <c r="C186" s="112">
        <v>28</v>
      </c>
      <c r="D186" s="112">
        <v>28</v>
      </c>
      <c r="E186" s="112">
        <v>27.92</v>
      </c>
      <c r="F186" s="112">
        <f t="shared" si="5"/>
        <v>99.71</v>
      </c>
      <c r="G186" s="112">
        <v>15</v>
      </c>
      <c r="H186" s="112">
        <f t="shared" si="4"/>
        <v>186.13</v>
      </c>
    </row>
    <row r="187" ht="15" customHeight="1" spans="1:8">
      <c r="A187" s="110">
        <v>2060799</v>
      </c>
      <c r="B187" s="111" t="s">
        <v>163</v>
      </c>
      <c r="C187" s="112">
        <v>55.5</v>
      </c>
      <c r="D187" s="112">
        <v>55.5</v>
      </c>
      <c r="E187" s="112">
        <v>54.9</v>
      </c>
      <c r="F187" s="112">
        <f t="shared" si="5"/>
        <v>98.92</v>
      </c>
      <c r="G187" s="112">
        <v>32.88</v>
      </c>
      <c r="H187" s="112">
        <f t="shared" si="4"/>
        <v>166.97</v>
      </c>
    </row>
    <row r="188" ht="15" customHeight="1" spans="1:8">
      <c r="A188" s="110">
        <v>20699</v>
      </c>
      <c r="B188" s="111" t="s">
        <v>164</v>
      </c>
      <c r="C188" s="112">
        <v>18445.84</v>
      </c>
      <c r="D188" s="112">
        <v>18445.84</v>
      </c>
      <c r="E188" s="112">
        <v>23382.57</v>
      </c>
      <c r="F188" s="112">
        <f t="shared" si="5"/>
        <v>126.76</v>
      </c>
      <c r="G188" s="112">
        <v>20426.82</v>
      </c>
      <c r="H188" s="112">
        <f t="shared" si="4"/>
        <v>114.47</v>
      </c>
    </row>
    <row r="189" ht="15" customHeight="1" spans="1:8">
      <c r="A189" s="110">
        <v>2069999</v>
      </c>
      <c r="B189" s="111" t="s">
        <v>165</v>
      </c>
      <c r="C189" s="112">
        <v>18445.84</v>
      </c>
      <c r="D189" s="112">
        <v>18445.84</v>
      </c>
      <c r="E189" s="112">
        <v>23382.57</v>
      </c>
      <c r="F189" s="112">
        <f t="shared" si="5"/>
        <v>126.76</v>
      </c>
      <c r="G189" s="112">
        <v>20426.82</v>
      </c>
      <c r="H189" s="112">
        <f t="shared" si="4"/>
        <v>114.47</v>
      </c>
    </row>
    <row r="190" ht="15" customHeight="1" spans="1:8">
      <c r="A190" s="108">
        <v>207</v>
      </c>
      <c r="B190" s="109" t="s">
        <v>166</v>
      </c>
      <c r="C190" s="105">
        <v>6250.79</v>
      </c>
      <c r="D190" s="105">
        <v>6250.79</v>
      </c>
      <c r="E190" s="105">
        <v>6645.21</v>
      </c>
      <c r="F190" s="105">
        <f t="shared" si="5"/>
        <v>106.31</v>
      </c>
      <c r="G190" s="105">
        <v>6519.61</v>
      </c>
      <c r="H190" s="105">
        <f t="shared" si="4"/>
        <v>101.93</v>
      </c>
    </row>
    <row r="191" ht="15" customHeight="1" spans="1:8">
      <c r="A191" s="110">
        <v>20701</v>
      </c>
      <c r="B191" s="111" t="s">
        <v>167</v>
      </c>
      <c r="C191" s="112">
        <v>5921.46</v>
      </c>
      <c r="D191" s="112">
        <v>5921.46</v>
      </c>
      <c r="E191" s="112">
        <v>5349.62</v>
      </c>
      <c r="F191" s="112">
        <f t="shared" si="5"/>
        <v>90.34</v>
      </c>
      <c r="G191" s="112">
        <v>5715.24</v>
      </c>
      <c r="H191" s="112">
        <f t="shared" si="4"/>
        <v>93.6</v>
      </c>
    </row>
    <row r="192" ht="15" customHeight="1" spans="1:8">
      <c r="A192" s="110">
        <v>2070101</v>
      </c>
      <c r="B192" s="111" t="s">
        <v>41</v>
      </c>
      <c r="C192" s="112">
        <v>681.15</v>
      </c>
      <c r="D192" s="112">
        <v>681.15</v>
      </c>
      <c r="E192" s="112">
        <v>681.15</v>
      </c>
      <c r="F192" s="112">
        <f t="shared" si="5"/>
        <v>100</v>
      </c>
      <c r="G192" s="112">
        <v>609.17</v>
      </c>
      <c r="H192" s="112">
        <f t="shared" si="4"/>
        <v>111.82</v>
      </c>
    </row>
    <row r="193" ht="15" customHeight="1" spans="1:8">
      <c r="A193" s="110">
        <v>2070102</v>
      </c>
      <c r="B193" s="111" t="s">
        <v>42</v>
      </c>
      <c r="C193" s="112">
        <v>66.5</v>
      </c>
      <c r="D193" s="112">
        <v>66.5</v>
      </c>
      <c r="E193" s="112">
        <v>75.21</v>
      </c>
      <c r="F193" s="112">
        <f t="shared" si="5"/>
        <v>113.1</v>
      </c>
      <c r="G193" s="112">
        <v>58.09</v>
      </c>
      <c r="H193" s="112">
        <f t="shared" si="4"/>
        <v>129.47</v>
      </c>
    </row>
    <row r="194" ht="15" customHeight="1" spans="1:8">
      <c r="A194" s="110">
        <v>2070104</v>
      </c>
      <c r="B194" s="111" t="s">
        <v>168</v>
      </c>
      <c r="C194" s="112">
        <v>626.02</v>
      </c>
      <c r="D194" s="112">
        <v>626.02</v>
      </c>
      <c r="E194" s="112">
        <v>619.68</v>
      </c>
      <c r="F194" s="112">
        <f t="shared" si="5"/>
        <v>98.99</v>
      </c>
      <c r="G194" s="112">
        <v>1088.35</v>
      </c>
      <c r="H194" s="112">
        <f t="shared" si="4"/>
        <v>56.94</v>
      </c>
    </row>
    <row r="195" ht="15" customHeight="1" spans="1:8">
      <c r="A195" s="110">
        <v>2070105</v>
      </c>
      <c r="B195" s="111" t="s">
        <v>169</v>
      </c>
      <c r="C195" s="112">
        <v>775.46</v>
      </c>
      <c r="D195" s="112">
        <v>775.46</v>
      </c>
      <c r="E195" s="112">
        <v>766.61</v>
      </c>
      <c r="F195" s="112">
        <f t="shared" si="5"/>
        <v>98.86</v>
      </c>
      <c r="G195" s="112">
        <v>703.64</v>
      </c>
      <c r="H195" s="112">
        <f t="shared" si="4"/>
        <v>108.95</v>
      </c>
    </row>
    <row r="196" ht="15" customHeight="1" spans="1:8">
      <c r="A196" s="110">
        <v>2070109</v>
      </c>
      <c r="B196" s="111" t="s">
        <v>170</v>
      </c>
      <c r="C196" s="112">
        <v>2843.83</v>
      </c>
      <c r="D196" s="112">
        <v>2843.83</v>
      </c>
      <c r="E196" s="112">
        <v>2878.67</v>
      </c>
      <c r="F196" s="112">
        <f t="shared" si="5"/>
        <v>101.23</v>
      </c>
      <c r="G196" s="112">
        <v>2856.12</v>
      </c>
      <c r="H196" s="112">
        <f t="shared" si="4"/>
        <v>100.79</v>
      </c>
    </row>
    <row r="197" ht="15" customHeight="1" spans="1:8">
      <c r="A197" s="110">
        <v>2070199</v>
      </c>
      <c r="B197" s="111" t="s">
        <v>171</v>
      </c>
      <c r="C197" s="112">
        <v>928.5</v>
      </c>
      <c r="D197" s="112">
        <v>928.5</v>
      </c>
      <c r="E197" s="112">
        <v>328.3</v>
      </c>
      <c r="F197" s="112">
        <f t="shared" si="5"/>
        <v>35.36</v>
      </c>
      <c r="G197" s="112">
        <v>399.87</v>
      </c>
      <c r="H197" s="112">
        <f t="shared" ref="H197:H260" si="6">IF(G197=0,"",E197/G197*100)</f>
        <v>82.1</v>
      </c>
    </row>
    <row r="198" ht="15" customHeight="1" spans="1:8">
      <c r="A198" s="110">
        <v>20702</v>
      </c>
      <c r="B198" s="111" t="s">
        <v>172</v>
      </c>
      <c r="C198" s="112">
        <v>70.11</v>
      </c>
      <c r="D198" s="112">
        <v>70.11</v>
      </c>
      <c r="E198" s="112">
        <v>61</v>
      </c>
      <c r="F198" s="112">
        <f t="shared" ref="F198:F261" si="7">IF(C198=0,"",E198/D198*100)</f>
        <v>87.01</v>
      </c>
      <c r="G198" s="112">
        <v>43.07</v>
      </c>
      <c r="H198" s="112">
        <f t="shared" si="6"/>
        <v>141.63</v>
      </c>
    </row>
    <row r="199" ht="15" customHeight="1" spans="1:8">
      <c r="A199" s="110">
        <v>2070204</v>
      </c>
      <c r="B199" s="111" t="s">
        <v>173</v>
      </c>
      <c r="C199" s="112">
        <v>70.11</v>
      </c>
      <c r="D199" s="112">
        <v>70.11</v>
      </c>
      <c r="E199" s="112">
        <v>61</v>
      </c>
      <c r="F199" s="112">
        <f t="shared" si="7"/>
        <v>87.01</v>
      </c>
      <c r="G199" s="112">
        <v>43.07</v>
      </c>
      <c r="H199" s="112">
        <f t="shared" si="6"/>
        <v>141.63</v>
      </c>
    </row>
    <row r="200" ht="15" customHeight="1" spans="1:8">
      <c r="A200" s="110">
        <v>20703</v>
      </c>
      <c r="B200" s="111" t="s">
        <v>174</v>
      </c>
      <c r="C200" s="112">
        <v>222.64</v>
      </c>
      <c r="D200" s="112">
        <v>222.64</v>
      </c>
      <c r="E200" s="112">
        <v>241.28</v>
      </c>
      <c r="F200" s="112">
        <f t="shared" si="7"/>
        <v>108.37</v>
      </c>
      <c r="G200" s="112">
        <v>187.31</v>
      </c>
      <c r="H200" s="112">
        <f t="shared" si="6"/>
        <v>128.81</v>
      </c>
    </row>
    <row r="201" ht="15" customHeight="1" spans="1:8">
      <c r="A201" s="110">
        <v>2070308</v>
      </c>
      <c r="B201" s="111" t="s">
        <v>175</v>
      </c>
      <c r="C201" s="112">
        <v>222.64</v>
      </c>
      <c r="D201" s="112">
        <v>222.64</v>
      </c>
      <c r="E201" s="112">
        <v>211.28</v>
      </c>
      <c r="F201" s="112">
        <f t="shared" si="7"/>
        <v>94.9</v>
      </c>
      <c r="G201" s="112">
        <v>187.31</v>
      </c>
      <c r="H201" s="112">
        <f t="shared" si="6"/>
        <v>112.8</v>
      </c>
    </row>
    <row r="202" ht="15" customHeight="1" spans="1:8">
      <c r="A202" s="110" t="s">
        <v>176</v>
      </c>
      <c r="B202" s="110" t="s">
        <v>177</v>
      </c>
      <c r="C202" s="112"/>
      <c r="D202" s="112"/>
      <c r="E202" s="112">
        <v>30</v>
      </c>
      <c r="F202" s="112" t="str">
        <f t="shared" si="7"/>
        <v/>
      </c>
      <c r="G202" s="112"/>
      <c r="H202" s="112" t="str">
        <f t="shared" si="6"/>
        <v/>
      </c>
    </row>
    <row r="203" ht="15" customHeight="1" spans="1:8">
      <c r="A203" s="110" t="s">
        <v>178</v>
      </c>
      <c r="B203" s="130" t="s">
        <v>179</v>
      </c>
      <c r="C203" s="112"/>
      <c r="D203" s="112"/>
      <c r="E203" s="112">
        <v>974.86</v>
      </c>
      <c r="F203" s="112" t="str">
        <f t="shared" si="7"/>
        <v/>
      </c>
      <c r="G203" s="112"/>
      <c r="H203" s="112" t="str">
        <f t="shared" si="6"/>
        <v/>
      </c>
    </row>
    <row r="204" ht="15" customHeight="1" spans="1:8">
      <c r="A204" s="110" t="s">
        <v>180</v>
      </c>
      <c r="B204" s="110" t="s">
        <v>181</v>
      </c>
      <c r="C204" s="112"/>
      <c r="D204" s="112"/>
      <c r="E204" s="112">
        <v>974.86</v>
      </c>
      <c r="F204" s="112" t="str">
        <f t="shared" si="7"/>
        <v/>
      </c>
      <c r="G204" s="112"/>
      <c r="H204" s="112" t="str">
        <f t="shared" si="6"/>
        <v/>
      </c>
    </row>
    <row r="205" ht="15" customHeight="1" spans="1:8">
      <c r="A205" s="110">
        <v>20799</v>
      </c>
      <c r="B205" s="110" t="s">
        <v>182</v>
      </c>
      <c r="C205" s="112">
        <v>36.58</v>
      </c>
      <c r="D205" s="112">
        <v>36.58</v>
      </c>
      <c r="E205" s="112">
        <v>18.45</v>
      </c>
      <c r="F205" s="112">
        <f t="shared" si="7"/>
        <v>50.44</v>
      </c>
      <c r="G205" s="112">
        <v>573.99</v>
      </c>
      <c r="H205" s="112">
        <f t="shared" si="6"/>
        <v>3.21</v>
      </c>
    </row>
    <row r="206" ht="15" customHeight="1" spans="1:8">
      <c r="A206" s="110">
        <v>2079999</v>
      </c>
      <c r="B206" s="110" t="s">
        <v>183</v>
      </c>
      <c r="C206" s="112">
        <v>36.58</v>
      </c>
      <c r="D206" s="112">
        <v>36.58</v>
      </c>
      <c r="E206" s="112">
        <v>18.45</v>
      </c>
      <c r="F206" s="112">
        <f t="shared" si="7"/>
        <v>50.44</v>
      </c>
      <c r="G206" s="112">
        <v>573.99</v>
      </c>
      <c r="H206" s="112">
        <f t="shared" si="6"/>
        <v>3.21</v>
      </c>
    </row>
    <row r="207" ht="15" customHeight="1" spans="1:8">
      <c r="A207" s="108">
        <v>208</v>
      </c>
      <c r="B207" s="109" t="s">
        <v>184</v>
      </c>
      <c r="C207" s="105">
        <v>90267.06</v>
      </c>
      <c r="D207" s="105">
        <f>6000+90267.06</f>
        <v>96267.06</v>
      </c>
      <c r="E207" s="105">
        <v>97599.39</v>
      </c>
      <c r="F207" s="105">
        <f t="shared" si="7"/>
        <v>101.38</v>
      </c>
      <c r="G207" s="105">
        <v>82101.8</v>
      </c>
      <c r="H207" s="105">
        <f t="shared" si="6"/>
        <v>118.88</v>
      </c>
    </row>
    <row r="208" ht="15" customHeight="1" spans="1:8">
      <c r="A208" s="110">
        <v>20801</v>
      </c>
      <c r="B208" s="111" t="s">
        <v>185</v>
      </c>
      <c r="C208" s="112">
        <v>16952.01</v>
      </c>
      <c r="D208" s="112">
        <v>16952.01</v>
      </c>
      <c r="E208" s="112">
        <v>21501.14</v>
      </c>
      <c r="F208" s="112">
        <f t="shared" si="7"/>
        <v>126.84</v>
      </c>
      <c r="G208" s="112">
        <v>13660.27</v>
      </c>
      <c r="H208" s="112">
        <f t="shared" si="6"/>
        <v>157.4</v>
      </c>
    </row>
    <row r="209" ht="15" customHeight="1" spans="1:8">
      <c r="A209" s="110">
        <v>2080101</v>
      </c>
      <c r="B209" s="111" t="s">
        <v>41</v>
      </c>
      <c r="C209" s="112">
        <v>614.39</v>
      </c>
      <c r="D209" s="112">
        <v>614.39</v>
      </c>
      <c r="E209" s="112">
        <v>608.29</v>
      </c>
      <c r="F209" s="112">
        <f t="shared" si="7"/>
        <v>99.01</v>
      </c>
      <c r="G209" s="112">
        <v>382.09</v>
      </c>
      <c r="H209" s="112">
        <f t="shared" si="6"/>
        <v>159.2</v>
      </c>
    </row>
    <row r="210" ht="15" customHeight="1" spans="1:8">
      <c r="A210" s="110">
        <v>2080102</v>
      </c>
      <c r="B210" s="111" t="s">
        <v>42</v>
      </c>
      <c r="C210" s="112">
        <v>10189.51</v>
      </c>
      <c r="D210" s="112">
        <v>10189.51</v>
      </c>
      <c r="E210" s="112">
        <v>10040.94</v>
      </c>
      <c r="F210" s="112">
        <f t="shared" si="7"/>
        <v>98.54</v>
      </c>
      <c r="G210" s="112">
        <v>8168.66</v>
      </c>
      <c r="H210" s="112">
        <f t="shared" si="6"/>
        <v>122.92</v>
      </c>
    </row>
    <row r="211" ht="15" customHeight="1" spans="1:8">
      <c r="A211" s="110">
        <v>2080104</v>
      </c>
      <c r="B211" s="111" t="s">
        <v>186</v>
      </c>
      <c r="C211" s="112">
        <v>414.45</v>
      </c>
      <c r="D211" s="112">
        <v>414.45</v>
      </c>
      <c r="E211" s="112">
        <v>397.93</v>
      </c>
      <c r="F211" s="112">
        <f t="shared" si="7"/>
        <v>96.01</v>
      </c>
      <c r="G211" s="112">
        <v>334.61</v>
      </c>
      <c r="H211" s="112">
        <f t="shared" si="6"/>
        <v>118.92</v>
      </c>
    </row>
    <row r="212" ht="15" customHeight="1" spans="1:8">
      <c r="A212" s="110">
        <v>2080105</v>
      </c>
      <c r="B212" s="111" t="s">
        <v>187</v>
      </c>
      <c r="C212" s="112">
        <v>314.78</v>
      </c>
      <c r="D212" s="112">
        <v>314.78</v>
      </c>
      <c r="E212" s="112">
        <v>272.58</v>
      </c>
      <c r="F212" s="112">
        <f t="shared" si="7"/>
        <v>86.59</v>
      </c>
      <c r="G212" s="112">
        <v>177.68</v>
      </c>
      <c r="H212" s="112">
        <f t="shared" si="6"/>
        <v>153.41</v>
      </c>
    </row>
    <row r="213" ht="15" customHeight="1" spans="1:8">
      <c r="A213" s="110">
        <v>2080106</v>
      </c>
      <c r="B213" s="111" t="s">
        <v>188</v>
      </c>
      <c r="C213" s="112">
        <v>786.3</v>
      </c>
      <c r="D213" s="112">
        <v>786.3</v>
      </c>
      <c r="E213" s="112">
        <v>680.49</v>
      </c>
      <c r="F213" s="112">
        <f t="shared" si="7"/>
        <v>86.54</v>
      </c>
      <c r="G213" s="112">
        <v>615.72</v>
      </c>
      <c r="H213" s="112">
        <f t="shared" si="6"/>
        <v>110.52</v>
      </c>
    </row>
    <row r="214" ht="15" customHeight="1" spans="1:8">
      <c r="A214" s="110">
        <v>2080107</v>
      </c>
      <c r="B214" s="111" t="s">
        <v>189</v>
      </c>
      <c r="C214" s="112">
        <v>0</v>
      </c>
      <c r="D214" s="112">
        <v>0</v>
      </c>
      <c r="E214" s="112"/>
      <c r="F214" s="112" t="str">
        <f t="shared" si="7"/>
        <v/>
      </c>
      <c r="G214" s="112">
        <v>1.74</v>
      </c>
      <c r="H214" s="112">
        <f t="shared" si="6"/>
        <v>0</v>
      </c>
    </row>
    <row r="215" ht="15" customHeight="1" spans="1:8">
      <c r="A215" s="110">
        <v>2080108</v>
      </c>
      <c r="B215" s="111" t="s">
        <v>69</v>
      </c>
      <c r="C215" s="112">
        <v>0</v>
      </c>
      <c r="D215" s="112">
        <v>0</v>
      </c>
      <c r="E215" s="112"/>
      <c r="F215" s="112" t="str">
        <f t="shared" si="7"/>
        <v/>
      </c>
      <c r="G215" s="112">
        <v>1.3</v>
      </c>
      <c r="H215" s="112">
        <f t="shared" si="6"/>
        <v>0</v>
      </c>
    </row>
    <row r="216" ht="15" customHeight="1" spans="1:8">
      <c r="A216" s="110">
        <v>2080109</v>
      </c>
      <c r="B216" s="111" t="s">
        <v>190</v>
      </c>
      <c r="C216" s="112">
        <v>682</v>
      </c>
      <c r="D216" s="112">
        <v>682</v>
      </c>
      <c r="E216" s="112">
        <v>677.8</v>
      </c>
      <c r="F216" s="112">
        <f t="shared" si="7"/>
        <v>99.38</v>
      </c>
      <c r="G216" s="112">
        <v>545.52</v>
      </c>
      <c r="H216" s="112">
        <f t="shared" si="6"/>
        <v>124.25</v>
      </c>
    </row>
    <row r="217" ht="15" customHeight="1" spans="1:8">
      <c r="A217" s="110">
        <v>2080112</v>
      </c>
      <c r="B217" s="111" t="s">
        <v>191</v>
      </c>
      <c r="C217" s="112">
        <v>33</v>
      </c>
      <c r="D217" s="112">
        <v>33</v>
      </c>
      <c r="E217" s="112">
        <v>37.63</v>
      </c>
      <c r="F217" s="112">
        <f t="shared" si="7"/>
        <v>114.03</v>
      </c>
      <c r="G217" s="112">
        <v>29.98</v>
      </c>
      <c r="H217" s="112">
        <f t="shared" si="6"/>
        <v>125.52</v>
      </c>
    </row>
    <row r="218" ht="30" customHeight="1" spans="1:8">
      <c r="A218" s="110">
        <v>2080199</v>
      </c>
      <c r="B218" s="111" t="s">
        <v>192</v>
      </c>
      <c r="C218" s="112">
        <v>3917.58</v>
      </c>
      <c r="D218" s="112">
        <v>3917.58</v>
      </c>
      <c r="E218" s="112">
        <v>8785.48</v>
      </c>
      <c r="F218" s="112">
        <f t="shared" si="7"/>
        <v>224.26</v>
      </c>
      <c r="G218" s="112">
        <v>3402.97</v>
      </c>
      <c r="H218" s="112">
        <f t="shared" si="6"/>
        <v>258.17</v>
      </c>
    </row>
    <row r="219" ht="15" customHeight="1" spans="1:8">
      <c r="A219" s="110">
        <v>20802</v>
      </c>
      <c r="B219" s="111" t="s">
        <v>193</v>
      </c>
      <c r="C219" s="112">
        <v>3508.85</v>
      </c>
      <c r="D219" s="112">
        <v>3508.85</v>
      </c>
      <c r="E219" s="112">
        <v>3245.98</v>
      </c>
      <c r="F219" s="112">
        <f t="shared" si="7"/>
        <v>92.51</v>
      </c>
      <c r="G219" s="112">
        <v>2975.41</v>
      </c>
      <c r="H219" s="112">
        <f t="shared" si="6"/>
        <v>109.09</v>
      </c>
    </row>
    <row r="220" ht="15" customHeight="1" spans="1:8">
      <c r="A220" s="110">
        <v>2080201</v>
      </c>
      <c r="B220" s="111" t="s">
        <v>41</v>
      </c>
      <c r="C220" s="112">
        <v>502.27</v>
      </c>
      <c r="D220" s="112">
        <v>502.27</v>
      </c>
      <c r="E220" s="112">
        <v>480.85</v>
      </c>
      <c r="F220" s="112">
        <f t="shared" si="7"/>
        <v>95.74</v>
      </c>
      <c r="G220" s="112">
        <v>497.39</v>
      </c>
      <c r="H220" s="112">
        <f t="shared" si="6"/>
        <v>96.67</v>
      </c>
    </row>
    <row r="221" ht="15" customHeight="1" spans="1:8">
      <c r="A221" s="110">
        <v>2080202</v>
      </c>
      <c r="B221" s="111" t="s">
        <v>42</v>
      </c>
      <c r="C221" s="112">
        <v>191.5</v>
      </c>
      <c r="D221" s="112">
        <v>191.5</v>
      </c>
      <c r="E221" s="112">
        <v>191.48</v>
      </c>
      <c r="F221" s="112">
        <f t="shared" si="7"/>
        <v>99.99</v>
      </c>
      <c r="G221" s="112">
        <v>177.42</v>
      </c>
      <c r="H221" s="112">
        <f t="shared" si="6"/>
        <v>107.92</v>
      </c>
    </row>
    <row r="222" ht="15" customHeight="1" spans="1:8">
      <c r="A222" s="110">
        <v>2080204</v>
      </c>
      <c r="B222" s="111" t="s">
        <v>194</v>
      </c>
      <c r="C222" s="112">
        <v>150</v>
      </c>
      <c r="D222" s="112">
        <v>150</v>
      </c>
      <c r="E222" s="112">
        <v>131.96</v>
      </c>
      <c r="F222" s="112">
        <f t="shared" si="7"/>
        <v>87.97</v>
      </c>
      <c r="G222" s="112">
        <v>303.05</v>
      </c>
      <c r="H222" s="112">
        <f t="shared" si="6"/>
        <v>43.54</v>
      </c>
    </row>
    <row r="223" ht="15" customHeight="1" spans="1:8">
      <c r="A223" s="110">
        <v>2080205</v>
      </c>
      <c r="B223" s="111" t="s">
        <v>195</v>
      </c>
      <c r="C223" s="112">
        <v>1777.43</v>
      </c>
      <c r="D223" s="112">
        <v>1777.43</v>
      </c>
      <c r="E223" s="112">
        <v>1537.93</v>
      </c>
      <c r="F223" s="112">
        <f t="shared" si="7"/>
        <v>86.53</v>
      </c>
      <c r="G223" s="112">
        <v>1322</v>
      </c>
      <c r="H223" s="112">
        <f t="shared" si="6"/>
        <v>116.33</v>
      </c>
    </row>
    <row r="224" ht="15" customHeight="1" spans="1:8">
      <c r="A224" s="110">
        <v>2080206</v>
      </c>
      <c r="B224" s="111" t="s">
        <v>196</v>
      </c>
      <c r="C224" s="112">
        <v>43.71</v>
      </c>
      <c r="D224" s="112">
        <v>43.71</v>
      </c>
      <c r="E224" s="112">
        <v>41.86</v>
      </c>
      <c r="F224" s="112">
        <f t="shared" si="7"/>
        <v>95.77</v>
      </c>
      <c r="G224" s="112">
        <v>43.88</v>
      </c>
      <c r="H224" s="112">
        <f t="shared" si="6"/>
        <v>95.4</v>
      </c>
    </row>
    <row r="225" ht="15" customHeight="1" spans="1:8">
      <c r="A225" s="110">
        <v>2080207</v>
      </c>
      <c r="B225" s="111" t="s">
        <v>197</v>
      </c>
      <c r="C225" s="112">
        <v>171.78</v>
      </c>
      <c r="D225" s="112">
        <v>171.78</v>
      </c>
      <c r="E225" s="112">
        <v>181.96</v>
      </c>
      <c r="F225" s="112">
        <f t="shared" si="7"/>
        <v>105.93</v>
      </c>
      <c r="G225" s="112">
        <v>144.67</v>
      </c>
      <c r="H225" s="112">
        <f t="shared" si="6"/>
        <v>125.78</v>
      </c>
    </row>
    <row r="226" ht="15" customHeight="1" spans="1:8">
      <c r="A226" s="110">
        <v>2080208</v>
      </c>
      <c r="B226" s="111" t="s">
        <v>198</v>
      </c>
      <c r="C226" s="112">
        <v>418.6</v>
      </c>
      <c r="D226" s="112">
        <v>418.6</v>
      </c>
      <c r="E226" s="112">
        <v>435.47</v>
      </c>
      <c r="F226" s="112">
        <f t="shared" si="7"/>
        <v>104.03</v>
      </c>
      <c r="G226" s="112">
        <v>169.6</v>
      </c>
      <c r="H226" s="112">
        <f t="shared" si="6"/>
        <v>256.76</v>
      </c>
    </row>
    <row r="227" ht="15" customHeight="1" spans="1:8">
      <c r="A227" s="110">
        <v>2080299</v>
      </c>
      <c r="B227" s="111" t="s">
        <v>199</v>
      </c>
      <c r="C227" s="112">
        <v>253.56</v>
      </c>
      <c r="D227" s="112">
        <v>253.56</v>
      </c>
      <c r="E227" s="112">
        <v>244.47</v>
      </c>
      <c r="F227" s="112">
        <f t="shared" si="7"/>
        <v>96.42</v>
      </c>
      <c r="G227" s="112">
        <v>317.4</v>
      </c>
      <c r="H227" s="112">
        <f t="shared" si="6"/>
        <v>77.02</v>
      </c>
    </row>
    <row r="228" ht="15" customHeight="1" spans="1:8">
      <c r="A228" s="110">
        <v>20805</v>
      </c>
      <c r="B228" s="111" t="s">
        <v>200</v>
      </c>
      <c r="C228" s="112">
        <v>31029.88</v>
      </c>
      <c r="D228" s="112">
        <v>31029.88</v>
      </c>
      <c r="E228" s="112">
        <v>31852.96</v>
      </c>
      <c r="F228" s="112">
        <f t="shared" si="7"/>
        <v>102.65</v>
      </c>
      <c r="G228" s="112">
        <v>35778.71</v>
      </c>
      <c r="H228" s="112">
        <f t="shared" si="6"/>
        <v>89.03</v>
      </c>
    </row>
    <row r="229" ht="15" customHeight="1" spans="1:8">
      <c r="A229" s="110">
        <v>2080501</v>
      </c>
      <c r="B229" s="111" t="s">
        <v>201</v>
      </c>
      <c r="C229" s="112">
        <v>216.84</v>
      </c>
      <c r="D229" s="112">
        <v>216.84</v>
      </c>
      <c r="E229" s="112">
        <v>180.65</v>
      </c>
      <c r="F229" s="112">
        <f t="shared" si="7"/>
        <v>83.31</v>
      </c>
      <c r="G229" s="112">
        <v>177.39</v>
      </c>
      <c r="H229" s="112">
        <f t="shared" si="6"/>
        <v>101.84</v>
      </c>
    </row>
    <row r="230" ht="15" customHeight="1" spans="1:8">
      <c r="A230" s="110">
        <v>2080502</v>
      </c>
      <c r="B230" s="111" t="s">
        <v>202</v>
      </c>
      <c r="C230" s="112">
        <v>2903.83</v>
      </c>
      <c r="D230" s="112">
        <v>2903.83</v>
      </c>
      <c r="E230" s="112">
        <v>3178.36</v>
      </c>
      <c r="F230" s="112">
        <f t="shared" si="7"/>
        <v>109.45</v>
      </c>
      <c r="G230" s="112">
        <v>14858.98</v>
      </c>
      <c r="H230" s="112">
        <f t="shared" si="6"/>
        <v>21.39</v>
      </c>
    </row>
    <row r="231" ht="15" customHeight="1" spans="1:8">
      <c r="A231" s="110">
        <v>2080503</v>
      </c>
      <c r="B231" s="111" t="s">
        <v>203</v>
      </c>
      <c r="C231" s="112">
        <v>227.46</v>
      </c>
      <c r="D231" s="112">
        <v>227.46</v>
      </c>
      <c r="E231" s="112">
        <v>221.72</v>
      </c>
      <c r="F231" s="112">
        <f t="shared" si="7"/>
        <v>97.48</v>
      </c>
      <c r="G231" s="112">
        <v>197.37</v>
      </c>
      <c r="H231" s="112">
        <f t="shared" si="6"/>
        <v>112.34</v>
      </c>
    </row>
    <row r="232" ht="15" customHeight="1" spans="1:8">
      <c r="A232" s="110">
        <v>2080504</v>
      </c>
      <c r="B232" s="111" t="s">
        <v>204</v>
      </c>
      <c r="C232" s="112">
        <v>2067.38</v>
      </c>
      <c r="D232" s="112">
        <v>2067.38</v>
      </c>
      <c r="E232" s="112">
        <v>2435.35</v>
      </c>
      <c r="F232" s="112">
        <f t="shared" si="7"/>
        <v>117.8</v>
      </c>
      <c r="G232" s="112">
        <v>9259.55</v>
      </c>
      <c r="H232" s="112">
        <f t="shared" si="6"/>
        <v>26.3</v>
      </c>
    </row>
    <row r="233" ht="18" customHeight="1" spans="1:8">
      <c r="A233" s="110">
        <v>2080505</v>
      </c>
      <c r="B233" s="111" t="s">
        <v>205</v>
      </c>
      <c r="C233" s="112">
        <v>14345.47</v>
      </c>
      <c r="D233" s="112">
        <v>14345.47</v>
      </c>
      <c r="E233" s="112">
        <v>14626.32</v>
      </c>
      <c r="F233" s="112">
        <f t="shared" si="7"/>
        <v>101.96</v>
      </c>
      <c r="G233" s="112">
        <v>110.72</v>
      </c>
      <c r="H233" s="112">
        <f t="shared" si="6"/>
        <v>13210.19</v>
      </c>
    </row>
    <row r="234" ht="18" customHeight="1" spans="1:8">
      <c r="A234" s="110">
        <v>2080506</v>
      </c>
      <c r="B234" s="111" t="s">
        <v>206</v>
      </c>
      <c r="C234" s="112">
        <v>5574.2</v>
      </c>
      <c r="D234" s="112">
        <v>5574.2</v>
      </c>
      <c r="E234" s="112">
        <v>5724.42</v>
      </c>
      <c r="F234" s="112">
        <f t="shared" si="7"/>
        <v>102.69</v>
      </c>
      <c r="G234" s="112">
        <v>6112.2</v>
      </c>
      <c r="H234" s="112">
        <f t="shared" si="6"/>
        <v>93.66</v>
      </c>
    </row>
    <row r="235" ht="30" customHeight="1" spans="1:8">
      <c r="A235" s="110">
        <v>2080507</v>
      </c>
      <c r="B235" s="111" t="s">
        <v>207</v>
      </c>
      <c r="C235" s="112">
        <v>5632.2</v>
      </c>
      <c r="D235" s="131">
        <v>5632.2</v>
      </c>
      <c r="E235" s="131">
        <v>5423.64</v>
      </c>
      <c r="F235" s="131">
        <f t="shared" si="7"/>
        <v>96.3</v>
      </c>
      <c r="G235" s="112">
        <v>5000</v>
      </c>
      <c r="H235" s="112">
        <f t="shared" si="6"/>
        <v>108.47</v>
      </c>
    </row>
    <row r="236" ht="15" customHeight="1" spans="1:8">
      <c r="A236" s="110">
        <v>2080599</v>
      </c>
      <c r="B236" s="111" t="s">
        <v>208</v>
      </c>
      <c r="C236" s="112">
        <v>62.5</v>
      </c>
      <c r="D236" s="131">
        <v>62.5</v>
      </c>
      <c r="E236" s="131">
        <v>62.5</v>
      </c>
      <c r="F236" s="131">
        <f t="shared" si="7"/>
        <v>100</v>
      </c>
      <c r="G236" s="112">
        <v>62.5</v>
      </c>
      <c r="H236" s="112">
        <f t="shared" si="6"/>
        <v>100</v>
      </c>
    </row>
    <row r="237" ht="15" customHeight="1" spans="1:8">
      <c r="A237" s="110">
        <v>20807</v>
      </c>
      <c r="B237" s="111" t="s">
        <v>209</v>
      </c>
      <c r="C237" s="112">
        <v>3220</v>
      </c>
      <c r="D237" s="131">
        <v>3220</v>
      </c>
      <c r="E237" s="131">
        <v>3366.61</v>
      </c>
      <c r="F237" s="131">
        <f t="shared" si="7"/>
        <v>104.55</v>
      </c>
      <c r="G237" s="112">
        <v>2465.33</v>
      </c>
      <c r="H237" s="112">
        <f t="shared" si="6"/>
        <v>136.56</v>
      </c>
    </row>
    <row r="238" ht="15" customHeight="1" spans="1:8">
      <c r="A238" s="110">
        <v>2080704</v>
      </c>
      <c r="B238" s="111" t="s">
        <v>210</v>
      </c>
      <c r="C238" s="112">
        <v>800</v>
      </c>
      <c r="D238" s="131">
        <v>800</v>
      </c>
      <c r="E238" s="131">
        <v>483.97</v>
      </c>
      <c r="F238" s="131">
        <f t="shared" si="7"/>
        <v>60.5</v>
      </c>
      <c r="G238" s="112">
        <v>133.49</v>
      </c>
      <c r="H238" s="112">
        <f t="shared" si="6"/>
        <v>362.55</v>
      </c>
    </row>
    <row r="239" ht="15" customHeight="1" spans="1:8">
      <c r="A239" s="110">
        <v>2080705</v>
      </c>
      <c r="B239" s="111" t="s">
        <v>211</v>
      </c>
      <c r="C239" s="112">
        <v>1729.4</v>
      </c>
      <c r="D239" s="131">
        <v>1729.4</v>
      </c>
      <c r="E239" s="131">
        <v>1590.99</v>
      </c>
      <c r="F239" s="131">
        <f t="shared" si="7"/>
        <v>92</v>
      </c>
      <c r="G239" s="112">
        <v>1829.09</v>
      </c>
      <c r="H239" s="112">
        <f t="shared" si="6"/>
        <v>86.98</v>
      </c>
    </row>
    <row r="240" ht="15" customHeight="1" spans="1:8">
      <c r="A240" s="110">
        <v>2080799</v>
      </c>
      <c r="B240" s="111" t="s">
        <v>212</v>
      </c>
      <c r="C240" s="112">
        <v>690.6</v>
      </c>
      <c r="D240" s="131">
        <v>690.6</v>
      </c>
      <c r="E240" s="131">
        <v>1291.65</v>
      </c>
      <c r="F240" s="131">
        <f t="shared" si="7"/>
        <v>187.03</v>
      </c>
      <c r="G240" s="112">
        <v>502.75</v>
      </c>
      <c r="H240" s="112">
        <f t="shared" si="6"/>
        <v>256.92</v>
      </c>
    </row>
    <row r="241" ht="15" customHeight="1" spans="1:8">
      <c r="A241" s="110">
        <v>20808</v>
      </c>
      <c r="B241" s="111" t="s">
        <v>213</v>
      </c>
      <c r="C241" s="112">
        <v>2340.49</v>
      </c>
      <c r="D241" s="131">
        <v>2340.49</v>
      </c>
      <c r="E241" s="131">
        <v>3279.74</v>
      </c>
      <c r="F241" s="131">
        <f t="shared" si="7"/>
        <v>140.13</v>
      </c>
      <c r="G241" s="112">
        <v>1585.26</v>
      </c>
      <c r="H241" s="112">
        <f t="shared" si="6"/>
        <v>206.89</v>
      </c>
    </row>
    <row r="242" ht="15" customHeight="1" spans="1:8">
      <c r="A242" s="110">
        <v>2080801</v>
      </c>
      <c r="B242" s="111" t="s">
        <v>214</v>
      </c>
      <c r="C242" s="112">
        <v>50</v>
      </c>
      <c r="D242" s="131">
        <v>50</v>
      </c>
      <c r="E242" s="131">
        <v>1054.74</v>
      </c>
      <c r="F242" s="131">
        <f t="shared" si="7"/>
        <v>2109.48</v>
      </c>
      <c r="G242" s="112">
        <v>40</v>
      </c>
      <c r="H242" s="112">
        <f t="shared" si="6"/>
        <v>2636.85</v>
      </c>
    </row>
    <row r="243" ht="15" customHeight="1" spans="1:8">
      <c r="A243" s="110">
        <v>2080802</v>
      </c>
      <c r="B243" s="111" t="s">
        <v>215</v>
      </c>
      <c r="C243" s="112">
        <v>1374.27</v>
      </c>
      <c r="D243" s="131">
        <v>1374.27</v>
      </c>
      <c r="E243" s="131">
        <v>1374.27</v>
      </c>
      <c r="F243" s="131">
        <f t="shared" si="7"/>
        <v>100</v>
      </c>
      <c r="G243" s="112">
        <v>664.79</v>
      </c>
      <c r="H243" s="112">
        <f t="shared" si="6"/>
        <v>206.72</v>
      </c>
    </row>
    <row r="244" ht="15" customHeight="1" spans="1:8">
      <c r="A244" s="110">
        <v>2080805</v>
      </c>
      <c r="B244" s="111" t="s">
        <v>216</v>
      </c>
      <c r="C244" s="112">
        <v>501.1</v>
      </c>
      <c r="D244" s="112">
        <v>501.1</v>
      </c>
      <c r="E244" s="112">
        <v>501.1</v>
      </c>
      <c r="F244" s="112">
        <f t="shared" si="7"/>
        <v>100</v>
      </c>
      <c r="G244" s="112">
        <v>505.76</v>
      </c>
      <c r="H244" s="112">
        <f t="shared" si="6"/>
        <v>99.08</v>
      </c>
    </row>
    <row r="245" ht="15" customHeight="1" spans="1:8">
      <c r="A245" s="110">
        <v>2080899</v>
      </c>
      <c r="B245" s="111" t="s">
        <v>217</v>
      </c>
      <c r="C245" s="112">
        <v>415.12</v>
      </c>
      <c r="D245" s="112">
        <v>415.12</v>
      </c>
      <c r="E245" s="112">
        <v>349.63</v>
      </c>
      <c r="F245" s="112">
        <f t="shared" si="7"/>
        <v>84.22</v>
      </c>
      <c r="G245" s="112">
        <v>374.71</v>
      </c>
      <c r="H245" s="112">
        <f t="shared" si="6"/>
        <v>93.31</v>
      </c>
    </row>
    <row r="246" ht="15" customHeight="1" spans="1:8">
      <c r="A246" s="110">
        <v>20809</v>
      </c>
      <c r="B246" s="111" t="s">
        <v>218</v>
      </c>
      <c r="C246" s="112">
        <v>812.85</v>
      </c>
      <c r="D246" s="112">
        <v>812.85</v>
      </c>
      <c r="E246" s="112">
        <v>818.38</v>
      </c>
      <c r="F246" s="112">
        <f t="shared" si="7"/>
        <v>100.68</v>
      </c>
      <c r="G246" s="112">
        <v>925.19</v>
      </c>
      <c r="H246" s="112">
        <f t="shared" si="6"/>
        <v>88.46</v>
      </c>
    </row>
    <row r="247" ht="15" customHeight="1" spans="1:8">
      <c r="A247" s="110">
        <v>2080901</v>
      </c>
      <c r="B247" s="111" t="s">
        <v>219</v>
      </c>
      <c r="C247" s="112">
        <v>312.85</v>
      </c>
      <c r="D247" s="112">
        <v>312.85</v>
      </c>
      <c r="E247" s="112">
        <v>318.38</v>
      </c>
      <c r="F247" s="112">
        <f t="shared" si="7"/>
        <v>101.77</v>
      </c>
      <c r="G247" s="112">
        <v>212.69</v>
      </c>
      <c r="H247" s="112">
        <f t="shared" si="6"/>
        <v>149.69</v>
      </c>
    </row>
    <row r="248" ht="16.5" customHeight="1" spans="1:8">
      <c r="A248" s="110">
        <v>2080902</v>
      </c>
      <c r="B248" s="111" t="s">
        <v>220</v>
      </c>
      <c r="C248" s="112">
        <v>350</v>
      </c>
      <c r="D248" s="112">
        <v>350</v>
      </c>
      <c r="E248" s="112">
        <v>350</v>
      </c>
      <c r="F248" s="112">
        <f t="shared" si="7"/>
        <v>100</v>
      </c>
      <c r="G248" s="112">
        <v>600</v>
      </c>
      <c r="H248" s="112">
        <f t="shared" si="6"/>
        <v>58.33</v>
      </c>
    </row>
    <row r="249" ht="15" customHeight="1" spans="1:8">
      <c r="A249" s="110">
        <v>2080904</v>
      </c>
      <c r="B249" s="111" t="s">
        <v>221</v>
      </c>
      <c r="C249" s="112">
        <v>150</v>
      </c>
      <c r="D249" s="112">
        <v>150</v>
      </c>
      <c r="E249" s="112">
        <v>150</v>
      </c>
      <c r="F249" s="112">
        <f t="shared" si="7"/>
        <v>100</v>
      </c>
      <c r="G249" s="112">
        <v>112.5</v>
      </c>
      <c r="H249" s="112">
        <f t="shared" si="6"/>
        <v>133.33</v>
      </c>
    </row>
    <row r="250" ht="15" customHeight="1" spans="1:8">
      <c r="A250" s="110">
        <v>20810</v>
      </c>
      <c r="B250" s="111" t="s">
        <v>222</v>
      </c>
      <c r="C250" s="112">
        <v>3537.53</v>
      </c>
      <c r="D250" s="112">
        <v>3537.53</v>
      </c>
      <c r="E250" s="112">
        <v>3194.82</v>
      </c>
      <c r="F250" s="112">
        <f t="shared" si="7"/>
        <v>90.31</v>
      </c>
      <c r="G250" s="112">
        <v>3232.07</v>
      </c>
      <c r="H250" s="112">
        <f t="shared" si="6"/>
        <v>98.85</v>
      </c>
    </row>
    <row r="251" ht="15" customHeight="1" spans="1:8">
      <c r="A251" s="110">
        <v>2081002</v>
      </c>
      <c r="B251" s="111" t="s">
        <v>223</v>
      </c>
      <c r="C251" s="112">
        <v>3340</v>
      </c>
      <c r="D251" s="112">
        <v>3340</v>
      </c>
      <c r="E251" s="112">
        <v>3004.71</v>
      </c>
      <c r="F251" s="112">
        <f t="shared" si="7"/>
        <v>89.96</v>
      </c>
      <c r="G251" s="112">
        <v>3036.03</v>
      </c>
      <c r="H251" s="112">
        <f t="shared" si="6"/>
        <v>98.97</v>
      </c>
    </row>
    <row r="252" ht="15" customHeight="1" spans="1:8">
      <c r="A252" s="110">
        <v>2081004</v>
      </c>
      <c r="B252" s="111" t="s">
        <v>224</v>
      </c>
      <c r="C252" s="112">
        <v>75</v>
      </c>
      <c r="D252" s="112">
        <v>75</v>
      </c>
      <c r="E252" s="112">
        <v>75</v>
      </c>
      <c r="F252" s="112">
        <f t="shared" si="7"/>
        <v>100</v>
      </c>
      <c r="G252" s="112">
        <v>72.4</v>
      </c>
      <c r="H252" s="112">
        <f t="shared" si="6"/>
        <v>103.59</v>
      </c>
    </row>
    <row r="253" ht="15" customHeight="1" spans="1:8">
      <c r="A253" s="110">
        <v>2081005</v>
      </c>
      <c r="B253" s="111" t="s">
        <v>225</v>
      </c>
      <c r="C253" s="112">
        <v>122.53</v>
      </c>
      <c r="D253" s="112">
        <v>122.53</v>
      </c>
      <c r="E253" s="112">
        <v>115.11</v>
      </c>
      <c r="F253" s="112">
        <f t="shared" si="7"/>
        <v>93.94</v>
      </c>
      <c r="G253" s="112">
        <v>108.44</v>
      </c>
      <c r="H253" s="112">
        <f t="shared" si="6"/>
        <v>106.15</v>
      </c>
    </row>
    <row r="254" ht="15" customHeight="1" spans="1:8">
      <c r="A254" s="110">
        <v>2081099</v>
      </c>
      <c r="B254" s="111" t="s">
        <v>226</v>
      </c>
      <c r="C254" s="112">
        <v>0</v>
      </c>
      <c r="D254" s="112">
        <v>0</v>
      </c>
      <c r="E254" s="112"/>
      <c r="F254" s="112" t="str">
        <f t="shared" si="7"/>
        <v/>
      </c>
      <c r="G254" s="112">
        <v>15.2</v>
      </c>
      <c r="H254" s="112">
        <f t="shared" si="6"/>
        <v>0</v>
      </c>
    </row>
    <row r="255" ht="15" customHeight="1" spans="1:8">
      <c r="A255" s="110">
        <v>20811</v>
      </c>
      <c r="B255" s="111" t="s">
        <v>227</v>
      </c>
      <c r="C255" s="112">
        <v>6536.71</v>
      </c>
      <c r="D255" s="112">
        <v>6536.71</v>
      </c>
      <c r="E255" s="112">
        <v>6264.15</v>
      </c>
      <c r="F255" s="112">
        <f t="shared" si="7"/>
        <v>95.83</v>
      </c>
      <c r="G255" s="112">
        <v>6348.99</v>
      </c>
      <c r="H255" s="112">
        <f t="shared" si="6"/>
        <v>98.66</v>
      </c>
    </row>
    <row r="256" ht="15" customHeight="1" spans="1:8">
      <c r="A256" s="110">
        <v>2081101</v>
      </c>
      <c r="B256" s="111" t="s">
        <v>41</v>
      </c>
      <c r="C256" s="112">
        <v>282.91</v>
      </c>
      <c r="D256" s="112">
        <v>282.91</v>
      </c>
      <c r="E256" s="112">
        <v>272.08</v>
      </c>
      <c r="F256" s="112">
        <f t="shared" si="7"/>
        <v>96.17</v>
      </c>
      <c r="G256" s="112">
        <v>266.2</v>
      </c>
      <c r="H256" s="112">
        <f t="shared" si="6"/>
        <v>102.21</v>
      </c>
    </row>
    <row r="257" ht="15" customHeight="1" spans="1:8">
      <c r="A257" s="110" t="s">
        <v>228</v>
      </c>
      <c r="B257" s="110" t="s">
        <v>42</v>
      </c>
      <c r="C257" s="112"/>
      <c r="D257" s="112"/>
      <c r="E257" s="112">
        <v>20.2</v>
      </c>
      <c r="F257" s="112" t="str">
        <f t="shared" si="7"/>
        <v/>
      </c>
      <c r="G257" s="112"/>
      <c r="H257" s="112" t="str">
        <f t="shared" si="6"/>
        <v/>
      </c>
    </row>
    <row r="258" ht="15" customHeight="1" spans="1:8">
      <c r="A258" s="110">
        <v>2081104</v>
      </c>
      <c r="B258" s="111" t="s">
        <v>229</v>
      </c>
      <c r="C258" s="112">
        <v>869.5</v>
      </c>
      <c r="D258" s="112">
        <v>869.5</v>
      </c>
      <c r="E258" s="112">
        <v>832.47</v>
      </c>
      <c r="F258" s="112">
        <f t="shared" si="7"/>
        <v>95.74</v>
      </c>
      <c r="G258" s="112">
        <v>629.63</v>
      </c>
      <c r="H258" s="112">
        <f t="shared" si="6"/>
        <v>132.22</v>
      </c>
    </row>
    <row r="259" ht="15" customHeight="1" spans="1:8">
      <c r="A259" s="110">
        <v>2081105</v>
      </c>
      <c r="B259" s="111" t="s">
        <v>230</v>
      </c>
      <c r="C259" s="112">
        <v>200.68</v>
      </c>
      <c r="D259" s="112">
        <v>200.68</v>
      </c>
      <c r="E259" s="112">
        <v>79.39</v>
      </c>
      <c r="F259" s="112">
        <f t="shared" si="7"/>
        <v>39.56</v>
      </c>
      <c r="G259" s="112">
        <v>468.35</v>
      </c>
      <c r="H259" s="112">
        <f t="shared" si="6"/>
        <v>16.95</v>
      </c>
    </row>
    <row r="260" ht="15" customHeight="1" spans="1:8">
      <c r="A260" s="110">
        <v>2081106</v>
      </c>
      <c r="B260" s="111" t="s">
        <v>231</v>
      </c>
      <c r="C260" s="112">
        <v>56</v>
      </c>
      <c r="D260" s="112">
        <v>56</v>
      </c>
      <c r="E260" s="112">
        <v>42.21</v>
      </c>
      <c r="F260" s="112">
        <f t="shared" si="7"/>
        <v>75.38</v>
      </c>
      <c r="G260" s="112"/>
      <c r="H260" s="112" t="str">
        <f t="shared" si="6"/>
        <v/>
      </c>
    </row>
    <row r="261" ht="15" customHeight="1" spans="1:8">
      <c r="A261" s="110">
        <v>2081107</v>
      </c>
      <c r="B261" s="111" t="s">
        <v>232</v>
      </c>
      <c r="C261" s="112">
        <v>1350</v>
      </c>
      <c r="D261" s="112">
        <v>1350</v>
      </c>
      <c r="E261" s="112">
        <v>1553.16</v>
      </c>
      <c r="F261" s="112">
        <f t="shared" si="7"/>
        <v>115.05</v>
      </c>
      <c r="G261" s="112"/>
      <c r="H261" s="112" t="str">
        <f t="shared" ref="H261:H321" si="8">IF(G261=0,"",E261/G261*100)</f>
        <v/>
      </c>
    </row>
    <row r="262" ht="15" customHeight="1" spans="1:8">
      <c r="A262" s="110">
        <v>2081199</v>
      </c>
      <c r="B262" s="111" t="s">
        <v>233</v>
      </c>
      <c r="C262" s="112">
        <v>3777.62</v>
      </c>
      <c r="D262" s="112">
        <v>3777.62</v>
      </c>
      <c r="E262" s="112">
        <v>3464.64</v>
      </c>
      <c r="F262" s="112">
        <f t="shared" ref="F262:F322" si="9">IF(C262=0,"",E262/D262*100)</f>
        <v>91.71</v>
      </c>
      <c r="G262" s="112">
        <v>4984.81</v>
      </c>
      <c r="H262" s="112">
        <f t="shared" si="8"/>
        <v>69.5</v>
      </c>
    </row>
    <row r="263" ht="15" customHeight="1" spans="1:8">
      <c r="A263" s="110">
        <v>20815</v>
      </c>
      <c r="B263" s="111" t="s">
        <v>234</v>
      </c>
      <c r="C263" s="112">
        <v>0</v>
      </c>
      <c r="D263" s="112">
        <v>0</v>
      </c>
      <c r="E263" s="112"/>
      <c r="F263" s="112" t="str">
        <f t="shared" si="9"/>
        <v/>
      </c>
      <c r="G263" s="112">
        <v>12.49</v>
      </c>
      <c r="H263" s="112">
        <f t="shared" si="8"/>
        <v>0</v>
      </c>
    </row>
    <row r="264" ht="15" customHeight="1" spans="1:8">
      <c r="A264" s="110">
        <v>2081599</v>
      </c>
      <c r="B264" s="111" t="s">
        <v>235</v>
      </c>
      <c r="C264" s="112">
        <v>0</v>
      </c>
      <c r="D264" s="112">
        <v>0</v>
      </c>
      <c r="E264" s="112"/>
      <c r="F264" s="112" t="str">
        <f t="shared" si="9"/>
        <v/>
      </c>
      <c r="G264" s="112">
        <v>12.49</v>
      </c>
      <c r="H264" s="112">
        <f t="shared" si="8"/>
        <v>0</v>
      </c>
    </row>
    <row r="265" ht="15" customHeight="1" spans="1:8">
      <c r="A265" s="110">
        <v>20816</v>
      </c>
      <c r="B265" s="111" t="s">
        <v>236</v>
      </c>
      <c r="C265" s="112">
        <v>142.49</v>
      </c>
      <c r="D265" s="112">
        <v>142.49</v>
      </c>
      <c r="E265" s="112">
        <v>134.95</v>
      </c>
      <c r="F265" s="112">
        <f t="shared" si="9"/>
        <v>94.71</v>
      </c>
      <c r="G265" s="112">
        <v>143.78</v>
      </c>
      <c r="H265" s="112">
        <f t="shared" si="8"/>
        <v>93.86</v>
      </c>
    </row>
    <row r="266" ht="15" customHeight="1" spans="1:8">
      <c r="A266" s="110">
        <v>2081601</v>
      </c>
      <c r="B266" s="111" t="s">
        <v>41</v>
      </c>
      <c r="C266" s="112">
        <v>82.49</v>
      </c>
      <c r="D266" s="112">
        <v>82.49</v>
      </c>
      <c r="E266" s="112">
        <v>75.95</v>
      </c>
      <c r="F266" s="112">
        <f t="shared" si="9"/>
        <v>92.07</v>
      </c>
      <c r="G266" s="112">
        <v>80.94</v>
      </c>
      <c r="H266" s="112">
        <f t="shared" si="8"/>
        <v>93.83</v>
      </c>
    </row>
    <row r="267" ht="15" customHeight="1" spans="1:8">
      <c r="A267" s="110">
        <v>2081602</v>
      </c>
      <c r="B267" s="111" t="s">
        <v>42</v>
      </c>
      <c r="C267" s="112">
        <v>45</v>
      </c>
      <c r="D267" s="112">
        <v>45</v>
      </c>
      <c r="E267" s="112">
        <v>44</v>
      </c>
      <c r="F267" s="112">
        <f t="shared" si="9"/>
        <v>97.78</v>
      </c>
      <c r="G267" s="112">
        <v>45</v>
      </c>
      <c r="H267" s="112">
        <f t="shared" si="8"/>
        <v>97.78</v>
      </c>
    </row>
    <row r="268" ht="15" customHeight="1" spans="1:8">
      <c r="A268" s="110">
        <v>2081699</v>
      </c>
      <c r="B268" s="111" t="s">
        <v>237</v>
      </c>
      <c r="C268" s="112">
        <v>15</v>
      </c>
      <c r="D268" s="112">
        <v>15</v>
      </c>
      <c r="E268" s="112">
        <v>15</v>
      </c>
      <c r="F268" s="112">
        <f t="shared" si="9"/>
        <v>100</v>
      </c>
      <c r="G268" s="112">
        <v>17.84</v>
      </c>
      <c r="H268" s="112">
        <f t="shared" si="8"/>
        <v>84.08</v>
      </c>
    </row>
    <row r="269" ht="15" customHeight="1" spans="1:8">
      <c r="A269" s="110">
        <v>20819</v>
      </c>
      <c r="B269" s="111" t="s">
        <v>238</v>
      </c>
      <c r="C269" s="112">
        <v>2150.3</v>
      </c>
      <c r="D269" s="112">
        <v>2150.3</v>
      </c>
      <c r="E269" s="112">
        <v>2206.03</v>
      </c>
      <c r="F269" s="112">
        <f t="shared" si="9"/>
        <v>102.59</v>
      </c>
      <c r="G269" s="112">
        <v>2360.69</v>
      </c>
      <c r="H269" s="112">
        <f t="shared" si="8"/>
        <v>93.45</v>
      </c>
    </row>
    <row r="270" ht="15" customHeight="1" spans="1:8">
      <c r="A270" s="110">
        <v>2081901</v>
      </c>
      <c r="B270" s="111" t="s">
        <v>239</v>
      </c>
      <c r="C270" s="112">
        <v>1282.8</v>
      </c>
      <c r="D270" s="112">
        <v>1282.8</v>
      </c>
      <c r="E270" s="112">
        <v>1293.16</v>
      </c>
      <c r="F270" s="112">
        <f t="shared" si="9"/>
        <v>100.81</v>
      </c>
      <c r="G270" s="112">
        <v>1270.24</v>
      </c>
      <c r="H270" s="112">
        <f t="shared" si="8"/>
        <v>101.8</v>
      </c>
    </row>
    <row r="271" ht="15" customHeight="1" spans="1:8">
      <c r="A271" s="110">
        <v>2081902</v>
      </c>
      <c r="B271" s="111" t="s">
        <v>240</v>
      </c>
      <c r="C271" s="112">
        <v>867.5</v>
      </c>
      <c r="D271" s="112">
        <v>867.5</v>
      </c>
      <c r="E271" s="112">
        <v>912.87</v>
      </c>
      <c r="F271" s="112">
        <f t="shared" si="9"/>
        <v>105.23</v>
      </c>
      <c r="G271" s="112">
        <v>1090.45</v>
      </c>
      <c r="H271" s="112">
        <f t="shared" si="8"/>
        <v>83.71</v>
      </c>
    </row>
    <row r="272" ht="15" customHeight="1" spans="1:8">
      <c r="A272" s="110">
        <v>20820</v>
      </c>
      <c r="B272" s="111" t="s">
        <v>241</v>
      </c>
      <c r="C272" s="112">
        <v>193.6</v>
      </c>
      <c r="D272" s="112">
        <v>193.6</v>
      </c>
      <c r="E272" s="112">
        <v>334.32</v>
      </c>
      <c r="F272" s="112">
        <f t="shared" si="9"/>
        <v>172.69</v>
      </c>
      <c r="G272" s="112">
        <v>481.72</v>
      </c>
      <c r="H272" s="112">
        <f t="shared" si="8"/>
        <v>69.4</v>
      </c>
    </row>
    <row r="273" ht="15" customHeight="1" spans="1:8">
      <c r="A273" s="110">
        <v>2082001</v>
      </c>
      <c r="B273" s="111" t="s">
        <v>242</v>
      </c>
      <c r="C273" s="112">
        <v>180</v>
      </c>
      <c r="D273" s="112">
        <v>180</v>
      </c>
      <c r="E273" s="112">
        <v>320.78</v>
      </c>
      <c r="F273" s="112">
        <f t="shared" si="9"/>
        <v>178.21</v>
      </c>
      <c r="G273" s="112">
        <v>465.69</v>
      </c>
      <c r="H273" s="112">
        <f t="shared" si="8"/>
        <v>68.88</v>
      </c>
    </row>
    <row r="274" ht="15" customHeight="1" spans="1:8">
      <c r="A274" s="110">
        <v>2082002</v>
      </c>
      <c r="B274" s="111" t="s">
        <v>243</v>
      </c>
      <c r="C274" s="112">
        <v>13.6</v>
      </c>
      <c r="D274" s="112">
        <v>13.6</v>
      </c>
      <c r="E274" s="112">
        <v>13.54</v>
      </c>
      <c r="F274" s="112">
        <f t="shared" si="9"/>
        <v>99.56</v>
      </c>
      <c r="G274" s="112">
        <v>16.03</v>
      </c>
      <c r="H274" s="112">
        <f t="shared" si="8"/>
        <v>84.47</v>
      </c>
    </row>
    <row r="275" ht="15" customHeight="1" spans="1:8">
      <c r="A275" s="110">
        <v>20825</v>
      </c>
      <c r="B275" s="111" t="s">
        <v>244</v>
      </c>
      <c r="C275" s="112">
        <v>1196.75</v>
      </c>
      <c r="D275" s="112">
        <v>1196.75</v>
      </c>
      <c r="E275" s="112">
        <v>1055.16</v>
      </c>
      <c r="F275" s="112">
        <f t="shared" si="9"/>
        <v>88.17</v>
      </c>
      <c r="G275" s="112">
        <v>774.81</v>
      </c>
      <c r="H275" s="112">
        <f t="shared" si="8"/>
        <v>136.18</v>
      </c>
    </row>
    <row r="276" ht="15" customHeight="1" spans="1:8">
      <c r="A276" s="110">
        <v>2082501</v>
      </c>
      <c r="B276" s="111" t="s">
        <v>245</v>
      </c>
      <c r="C276" s="112">
        <v>1076.75</v>
      </c>
      <c r="D276" s="112">
        <v>1076.75</v>
      </c>
      <c r="E276" s="112">
        <v>972.18</v>
      </c>
      <c r="F276" s="112">
        <f t="shared" si="9"/>
        <v>90.29</v>
      </c>
      <c r="G276" s="112">
        <v>542.81</v>
      </c>
      <c r="H276" s="112">
        <f t="shared" si="8"/>
        <v>179.1</v>
      </c>
    </row>
    <row r="277" ht="15" customHeight="1" spans="1:8">
      <c r="A277" s="110">
        <v>2082502</v>
      </c>
      <c r="B277" s="111" t="s">
        <v>246</v>
      </c>
      <c r="C277" s="112">
        <v>120</v>
      </c>
      <c r="D277" s="112">
        <v>120</v>
      </c>
      <c r="E277" s="112">
        <v>82.98</v>
      </c>
      <c r="F277" s="112">
        <f t="shared" si="9"/>
        <v>69.15</v>
      </c>
      <c r="G277" s="112">
        <v>232</v>
      </c>
      <c r="H277" s="112">
        <f t="shared" si="8"/>
        <v>35.77</v>
      </c>
    </row>
    <row r="278" ht="18.75" customHeight="1" spans="1:8">
      <c r="A278" s="110">
        <v>20826</v>
      </c>
      <c r="B278" s="111" t="s">
        <v>247</v>
      </c>
      <c r="C278" s="112">
        <v>3100</v>
      </c>
      <c r="D278" s="112">
        <v>3100</v>
      </c>
      <c r="E278" s="112">
        <v>3100</v>
      </c>
      <c r="F278" s="112">
        <f t="shared" si="9"/>
        <v>100</v>
      </c>
      <c r="G278" s="112">
        <v>3000</v>
      </c>
      <c r="H278" s="112">
        <f t="shared" si="8"/>
        <v>103.33</v>
      </c>
    </row>
    <row r="279" ht="30" customHeight="1" spans="1:8">
      <c r="A279" s="110">
        <v>2082602</v>
      </c>
      <c r="B279" s="111" t="s">
        <v>248</v>
      </c>
      <c r="C279" s="112">
        <v>3100</v>
      </c>
      <c r="D279" s="112">
        <v>3100</v>
      </c>
      <c r="E279" s="112">
        <v>3100</v>
      </c>
      <c r="F279" s="112">
        <f t="shared" si="9"/>
        <v>100</v>
      </c>
      <c r="G279" s="112">
        <v>3000</v>
      </c>
      <c r="H279" s="112">
        <f t="shared" si="8"/>
        <v>103.33</v>
      </c>
    </row>
    <row r="280" ht="15" customHeight="1" spans="1:8">
      <c r="A280" s="110">
        <v>20899</v>
      </c>
      <c r="B280" s="111" t="s">
        <v>249</v>
      </c>
      <c r="C280" s="112">
        <v>15545.6</v>
      </c>
      <c r="D280" s="112">
        <f>6000+15545.6</f>
        <v>21545.6</v>
      </c>
      <c r="E280" s="112">
        <v>17245.15</v>
      </c>
      <c r="F280" s="112">
        <f t="shared" si="9"/>
        <v>80.04</v>
      </c>
      <c r="G280" s="112">
        <v>8357.08</v>
      </c>
      <c r="H280" s="112">
        <f t="shared" si="8"/>
        <v>206.35</v>
      </c>
    </row>
    <row r="281" ht="15" customHeight="1" spans="1:8">
      <c r="A281" s="110">
        <v>2089901</v>
      </c>
      <c r="B281" s="111" t="s">
        <v>250</v>
      </c>
      <c r="C281" s="112">
        <v>15545.6</v>
      </c>
      <c r="D281" s="112">
        <f>6000+15545.6</f>
        <v>21545.6</v>
      </c>
      <c r="E281" s="112">
        <v>17245.15</v>
      </c>
      <c r="F281" s="112">
        <f t="shared" si="9"/>
        <v>80.04</v>
      </c>
      <c r="G281" s="112">
        <v>8357.08</v>
      </c>
      <c r="H281" s="112">
        <f t="shared" si="8"/>
        <v>206.35</v>
      </c>
    </row>
    <row r="282" ht="15" customHeight="1" spans="1:8">
      <c r="A282" s="108">
        <v>210</v>
      </c>
      <c r="B282" s="109" t="s">
        <v>251</v>
      </c>
      <c r="C282" s="105">
        <v>41760.59</v>
      </c>
      <c r="D282" s="105">
        <f>2800+41760.59</f>
        <v>44560.59</v>
      </c>
      <c r="E282" s="105">
        <v>43243.48</v>
      </c>
      <c r="F282" s="105">
        <f t="shared" si="9"/>
        <v>97.04</v>
      </c>
      <c r="G282" s="105">
        <v>39282.39</v>
      </c>
      <c r="H282" s="105">
        <f t="shared" si="8"/>
        <v>110.08</v>
      </c>
    </row>
    <row r="283" ht="15" customHeight="1" spans="1:8">
      <c r="A283" s="110">
        <v>21001</v>
      </c>
      <c r="B283" s="111" t="s">
        <v>252</v>
      </c>
      <c r="C283" s="112">
        <v>1026.65</v>
      </c>
      <c r="D283" s="112">
        <v>1026.65</v>
      </c>
      <c r="E283" s="112">
        <v>999</v>
      </c>
      <c r="F283" s="112">
        <f t="shared" si="9"/>
        <v>97.31</v>
      </c>
      <c r="G283" s="112">
        <v>948.9</v>
      </c>
      <c r="H283" s="112">
        <f t="shared" si="8"/>
        <v>105.28</v>
      </c>
    </row>
    <row r="284" ht="15" customHeight="1" spans="1:8">
      <c r="A284" s="110">
        <v>2100101</v>
      </c>
      <c r="B284" s="111" t="s">
        <v>41</v>
      </c>
      <c r="C284" s="112">
        <v>688.65</v>
      </c>
      <c r="D284" s="112">
        <v>688.65</v>
      </c>
      <c r="E284" s="112">
        <v>679</v>
      </c>
      <c r="F284" s="112">
        <f t="shared" si="9"/>
        <v>98.6</v>
      </c>
      <c r="G284" s="112">
        <v>687.7</v>
      </c>
      <c r="H284" s="112">
        <f t="shared" si="8"/>
        <v>98.73</v>
      </c>
    </row>
    <row r="285" ht="15" customHeight="1" spans="1:8">
      <c r="A285" s="110">
        <v>2100102</v>
      </c>
      <c r="B285" s="111" t="s">
        <v>42</v>
      </c>
      <c r="C285" s="112">
        <v>338</v>
      </c>
      <c r="D285" s="112">
        <v>338</v>
      </c>
      <c r="E285" s="112">
        <v>320</v>
      </c>
      <c r="F285" s="112">
        <f t="shared" si="9"/>
        <v>94.67</v>
      </c>
      <c r="G285" s="112">
        <v>239.64</v>
      </c>
      <c r="H285" s="112">
        <f t="shared" si="8"/>
        <v>133.53</v>
      </c>
    </row>
    <row r="286" ht="30" customHeight="1" spans="1:8">
      <c r="A286" s="110">
        <v>2100199</v>
      </c>
      <c r="B286" s="111" t="s">
        <v>253</v>
      </c>
      <c r="C286" s="112">
        <v>0</v>
      </c>
      <c r="D286" s="112">
        <v>0</v>
      </c>
      <c r="E286" s="112"/>
      <c r="F286" s="112" t="str">
        <f t="shared" si="9"/>
        <v/>
      </c>
      <c r="G286" s="112">
        <v>21.56</v>
      </c>
      <c r="H286" s="112">
        <f t="shared" si="8"/>
        <v>0</v>
      </c>
    </row>
    <row r="287" ht="15" customHeight="1" spans="1:8">
      <c r="A287" s="110">
        <v>21004</v>
      </c>
      <c r="B287" s="111" t="s">
        <v>254</v>
      </c>
      <c r="C287" s="112">
        <v>21086.06</v>
      </c>
      <c r="D287" s="112">
        <f>2800+21086.06</f>
        <v>23886.06</v>
      </c>
      <c r="E287" s="112">
        <v>24223.99</v>
      </c>
      <c r="F287" s="112">
        <f t="shared" si="9"/>
        <v>101.41</v>
      </c>
      <c r="G287" s="112">
        <v>19233.21</v>
      </c>
      <c r="H287" s="112">
        <f t="shared" si="8"/>
        <v>125.95</v>
      </c>
    </row>
    <row r="288" ht="15" customHeight="1" spans="1:8">
      <c r="A288" s="110">
        <v>2100401</v>
      </c>
      <c r="B288" s="111" t="s">
        <v>255</v>
      </c>
      <c r="C288" s="112">
        <v>1183.33</v>
      </c>
      <c r="D288" s="112">
        <v>1183.33</v>
      </c>
      <c r="E288" s="112">
        <v>1215.62</v>
      </c>
      <c r="F288" s="112">
        <f t="shared" si="9"/>
        <v>102.73</v>
      </c>
      <c r="G288" s="112">
        <v>1043.26</v>
      </c>
      <c r="H288" s="112">
        <f t="shared" si="8"/>
        <v>116.52</v>
      </c>
    </row>
    <row r="289" ht="15" customHeight="1" spans="1:8">
      <c r="A289" s="110">
        <v>2100402</v>
      </c>
      <c r="B289" s="111" t="s">
        <v>256</v>
      </c>
      <c r="C289" s="112">
        <v>918.31</v>
      </c>
      <c r="D289" s="112">
        <v>918.31</v>
      </c>
      <c r="E289" s="112">
        <v>865.36</v>
      </c>
      <c r="F289" s="112">
        <f t="shared" si="9"/>
        <v>94.23</v>
      </c>
      <c r="G289" s="112">
        <v>819.77</v>
      </c>
      <c r="H289" s="112">
        <f t="shared" si="8"/>
        <v>105.56</v>
      </c>
    </row>
    <row r="290" ht="15" customHeight="1" spans="1:8">
      <c r="A290" s="110">
        <v>2100403</v>
      </c>
      <c r="B290" s="111" t="s">
        <v>257</v>
      </c>
      <c r="C290" s="112">
        <v>205.71</v>
      </c>
      <c r="D290" s="112">
        <v>205.71</v>
      </c>
      <c r="E290" s="112">
        <v>209.9</v>
      </c>
      <c r="F290" s="112">
        <f t="shared" si="9"/>
        <v>102.04</v>
      </c>
      <c r="G290" s="112">
        <v>230.88</v>
      </c>
      <c r="H290" s="112">
        <f t="shared" si="8"/>
        <v>90.91</v>
      </c>
    </row>
    <row r="291" ht="15" customHeight="1" spans="1:8">
      <c r="A291" s="110">
        <v>2100407</v>
      </c>
      <c r="B291" s="111" t="s">
        <v>258</v>
      </c>
      <c r="C291" s="112">
        <v>92.21</v>
      </c>
      <c r="D291" s="112">
        <v>92.21</v>
      </c>
      <c r="E291" s="112">
        <v>93.04</v>
      </c>
      <c r="F291" s="112">
        <f t="shared" si="9"/>
        <v>100.9</v>
      </c>
      <c r="G291" s="112">
        <v>86.9</v>
      </c>
      <c r="H291" s="112">
        <f t="shared" si="8"/>
        <v>107.07</v>
      </c>
    </row>
    <row r="292" ht="15" customHeight="1" spans="1:8">
      <c r="A292" s="110">
        <v>2100408</v>
      </c>
      <c r="B292" s="111" t="s">
        <v>259</v>
      </c>
      <c r="C292" s="112">
        <v>15052.5</v>
      </c>
      <c r="D292" s="112">
        <f>2800+15052.5</f>
        <v>17852.5</v>
      </c>
      <c r="E292" s="112">
        <v>17193.27</v>
      </c>
      <c r="F292" s="112">
        <f t="shared" si="9"/>
        <v>96.31</v>
      </c>
      <c r="G292" s="112">
        <v>13780.32</v>
      </c>
      <c r="H292" s="112">
        <f t="shared" si="8"/>
        <v>124.77</v>
      </c>
    </row>
    <row r="293" ht="15" customHeight="1" spans="1:8">
      <c r="A293" s="110">
        <v>2100409</v>
      </c>
      <c r="B293" s="111" t="s">
        <v>260</v>
      </c>
      <c r="C293" s="112">
        <v>345</v>
      </c>
      <c r="D293" s="112">
        <v>345</v>
      </c>
      <c r="E293" s="112">
        <v>300.15</v>
      </c>
      <c r="F293" s="112">
        <f t="shared" si="9"/>
        <v>87</v>
      </c>
      <c r="G293" s="112">
        <v>324.99</v>
      </c>
      <c r="H293" s="112">
        <f t="shared" si="8"/>
        <v>92.36</v>
      </c>
    </row>
    <row r="294" ht="15" customHeight="1" spans="1:8">
      <c r="A294" s="110" t="s">
        <v>261</v>
      </c>
      <c r="B294" s="110" t="s">
        <v>262</v>
      </c>
      <c r="C294" s="112"/>
      <c r="D294" s="112"/>
      <c r="E294" s="112">
        <v>118</v>
      </c>
      <c r="F294" s="112" t="str">
        <f t="shared" si="9"/>
        <v/>
      </c>
      <c r="G294" s="112"/>
      <c r="H294" s="112" t="str">
        <f t="shared" si="8"/>
        <v/>
      </c>
    </row>
    <row r="295" ht="15" customHeight="1" spans="1:8">
      <c r="A295" s="110">
        <v>2100499</v>
      </c>
      <c r="B295" s="111" t="s">
        <v>263</v>
      </c>
      <c r="C295" s="112">
        <v>3289</v>
      </c>
      <c r="D295" s="112">
        <v>3289</v>
      </c>
      <c r="E295" s="112">
        <v>4228.65</v>
      </c>
      <c r="F295" s="112">
        <f t="shared" si="9"/>
        <v>128.57</v>
      </c>
      <c r="G295" s="112">
        <v>2947.09</v>
      </c>
      <c r="H295" s="112">
        <f t="shared" si="8"/>
        <v>143.49</v>
      </c>
    </row>
    <row r="296" ht="15" customHeight="1" spans="1:8">
      <c r="A296" s="110">
        <v>21007</v>
      </c>
      <c r="B296" s="111" t="s">
        <v>264</v>
      </c>
      <c r="C296" s="112">
        <v>3263.06</v>
      </c>
      <c r="D296" s="112">
        <v>3263.06</v>
      </c>
      <c r="E296" s="112">
        <v>2799.47</v>
      </c>
      <c r="F296" s="112">
        <f t="shared" si="9"/>
        <v>85.79</v>
      </c>
      <c r="G296" s="112">
        <v>3638.42</v>
      </c>
      <c r="H296" s="112">
        <f t="shared" si="8"/>
        <v>76.94</v>
      </c>
    </row>
    <row r="297" ht="15" customHeight="1" spans="1:8">
      <c r="A297" s="110">
        <v>2100799</v>
      </c>
      <c r="B297" s="111" t="s">
        <v>265</v>
      </c>
      <c r="C297" s="112">
        <v>3263.06</v>
      </c>
      <c r="D297" s="112">
        <v>3263.06</v>
      </c>
      <c r="E297" s="112">
        <v>2799.47</v>
      </c>
      <c r="F297" s="112">
        <f t="shared" si="9"/>
        <v>85.79</v>
      </c>
      <c r="G297" s="112">
        <v>3638.42</v>
      </c>
      <c r="H297" s="112">
        <f t="shared" si="8"/>
        <v>76.94</v>
      </c>
    </row>
    <row r="298" ht="15" customHeight="1" spans="1:8">
      <c r="A298" s="110">
        <v>21010</v>
      </c>
      <c r="B298" s="111" t="s">
        <v>266</v>
      </c>
      <c r="C298" s="112">
        <v>260</v>
      </c>
      <c r="D298" s="112">
        <v>260</v>
      </c>
      <c r="E298" s="112">
        <v>258.61</v>
      </c>
      <c r="F298" s="112">
        <f t="shared" si="9"/>
        <v>99.47</v>
      </c>
      <c r="G298" s="112">
        <v>271.9</v>
      </c>
      <c r="H298" s="112">
        <f t="shared" si="8"/>
        <v>95.11</v>
      </c>
    </row>
    <row r="299" ht="15" customHeight="1" spans="1:8">
      <c r="A299" s="110">
        <v>2101012</v>
      </c>
      <c r="B299" s="111" t="s">
        <v>267</v>
      </c>
      <c r="C299" s="112">
        <v>43</v>
      </c>
      <c r="D299" s="112">
        <v>43</v>
      </c>
      <c r="E299" s="112">
        <v>43</v>
      </c>
      <c r="F299" s="112">
        <f t="shared" si="9"/>
        <v>100</v>
      </c>
      <c r="G299" s="112">
        <v>16.65</v>
      </c>
      <c r="H299" s="112">
        <f t="shared" si="8"/>
        <v>258.26</v>
      </c>
    </row>
    <row r="300" ht="15" customHeight="1" spans="1:8">
      <c r="A300" s="110">
        <v>2101016</v>
      </c>
      <c r="B300" s="111" t="s">
        <v>268</v>
      </c>
      <c r="C300" s="112">
        <v>80</v>
      </c>
      <c r="D300" s="112">
        <v>80</v>
      </c>
      <c r="E300" s="112">
        <v>78.61</v>
      </c>
      <c r="F300" s="112">
        <f t="shared" si="9"/>
        <v>98.26</v>
      </c>
      <c r="G300" s="112">
        <v>48.25</v>
      </c>
      <c r="H300" s="112">
        <f t="shared" si="8"/>
        <v>162.92</v>
      </c>
    </row>
    <row r="301" customHeight="1" spans="1:8">
      <c r="A301" s="110">
        <v>2101099</v>
      </c>
      <c r="B301" s="111" t="s">
        <v>269</v>
      </c>
      <c r="C301" s="112">
        <v>137</v>
      </c>
      <c r="D301" s="112">
        <v>137</v>
      </c>
      <c r="E301" s="112">
        <v>137</v>
      </c>
      <c r="F301" s="112">
        <f t="shared" si="9"/>
        <v>100</v>
      </c>
      <c r="G301" s="112">
        <v>207</v>
      </c>
      <c r="H301" s="112">
        <f t="shared" si="8"/>
        <v>66.18</v>
      </c>
    </row>
    <row r="302" ht="15" customHeight="1" spans="1:8">
      <c r="A302" s="110">
        <v>21011</v>
      </c>
      <c r="B302" s="111" t="s">
        <v>270</v>
      </c>
      <c r="C302" s="112">
        <v>10424.82</v>
      </c>
      <c r="D302" s="112">
        <v>10424.82</v>
      </c>
      <c r="E302" s="112">
        <v>9311.38</v>
      </c>
      <c r="F302" s="112">
        <f t="shared" si="9"/>
        <v>89.32</v>
      </c>
      <c r="G302" s="112">
        <v>9055.06</v>
      </c>
      <c r="H302" s="112">
        <f t="shared" si="8"/>
        <v>102.83</v>
      </c>
    </row>
    <row r="303" ht="15" customHeight="1" spans="1:8">
      <c r="A303" s="110">
        <v>2101101</v>
      </c>
      <c r="B303" s="111" t="s">
        <v>271</v>
      </c>
      <c r="C303" s="112">
        <v>4302.84</v>
      </c>
      <c r="D303" s="112">
        <v>4302.84</v>
      </c>
      <c r="E303" s="112">
        <v>4001.04</v>
      </c>
      <c r="F303" s="112">
        <f t="shared" si="9"/>
        <v>92.99</v>
      </c>
      <c r="G303" s="112">
        <v>3993.77</v>
      </c>
      <c r="H303" s="112">
        <f t="shared" si="8"/>
        <v>100.18</v>
      </c>
    </row>
    <row r="304" ht="15" customHeight="1" spans="1:8">
      <c r="A304" s="110">
        <v>2101102</v>
      </c>
      <c r="B304" s="111" t="s">
        <v>272</v>
      </c>
      <c r="C304" s="112">
        <v>6121.98</v>
      </c>
      <c r="D304" s="112">
        <v>6121.98</v>
      </c>
      <c r="E304" s="112">
        <v>5310.34</v>
      </c>
      <c r="F304" s="112">
        <f t="shared" si="9"/>
        <v>86.74</v>
      </c>
      <c r="G304" s="112">
        <v>5061.29</v>
      </c>
      <c r="H304" s="112">
        <f t="shared" si="8"/>
        <v>104.92</v>
      </c>
    </row>
    <row r="305" ht="18.75" customHeight="1" spans="1:8">
      <c r="A305" s="110">
        <v>21012</v>
      </c>
      <c r="B305" s="111" t="s">
        <v>273</v>
      </c>
      <c r="C305" s="112">
        <v>5500</v>
      </c>
      <c r="D305" s="112">
        <v>5500</v>
      </c>
      <c r="E305" s="112">
        <v>5500</v>
      </c>
      <c r="F305" s="112">
        <f t="shared" si="9"/>
        <v>100</v>
      </c>
      <c r="G305" s="112">
        <v>5510</v>
      </c>
      <c r="H305" s="112">
        <f t="shared" si="8"/>
        <v>99.82</v>
      </c>
    </row>
    <row r="306" ht="30" customHeight="1" spans="1:8">
      <c r="A306" s="110" t="s">
        <v>274</v>
      </c>
      <c r="B306" s="110" t="s">
        <v>275</v>
      </c>
      <c r="C306" s="112">
        <v>5500</v>
      </c>
      <c r="D306" s="112">
        <v>5500</v>
      </c>
      <c r="E306" s="112">
        <v>5500</v>
      </c>
      <c r="F306" s="112">
        <f t="shared" si="9"/>
        <v>100</v>
      </c>
      <c r="G306" s="112">
        <v>5510</v>
      </c>
      <c r="H306" s="112">
        <f t="shared" si="8"/>
        <v>99.82</v>
      </c>
    </row>
    <row r="307" ht="15" customHeight="1" spans="1:8">
      <c r="A307" s="110">
        <v>21013</v>
      </c>
      <c r="B307" s="111" t="s">
        <v>276</v>
      </c>
      <c r="C307" s="112">
        <v>200</v>
      </c>
      <c r="D307" s="112">
        <v>200</v>
      </c>
      <c r="E307" s="112">
        <v>151.03</v>
      </c>
      <c r="F307" s="112">
        <f t="shared" si="9"/>
        <v>75.52</v>
      </c>
      <c r="G307" s="112">
        <v>5.75</v>
      </c>
      <c r="H307" s="112">
        <f t="shared" si="8"/>
        <v>2626.61</v>
      </c>
    </row>
    <row r="308" ht="15" customHeight="1" spans="1:8">
      <c r="A308" s="110">
        <v>2101301</v>
      </c>
      <c r="B308" s="111" t="s">
        <v>277</v>
      </c>
      <c r="C308" s="112">
        <v>200</v>
      </c>
      <c r="D308" s="112">
        <v>200</v>
      </c>
      <c r="E308" s="112">
        <v>151.03</v>
      </c>
      <c r="F308" s="112">
        <f t="shared" si="9"/>
        <v>75.52</v>
      </c>
      <c r="G308" s="112">
        <v>5.75</v>
      </c>
      <c r="H308" s="112">
        <f t="shared" si="8"/>
        <v>2626.61</v>
      </c>
    </row>
    <row r="309" ht="15" customHeight="1" spans="1:8">
      <c r="A309" s="110">
        <v>21099</v>
      </c>
      <c r="B309" s="111" t="s">
        <v>278</v>
      </c>
      <c r="C309" s="112">
        <v>0</v>
      </c>
      <c r="D309" s="112">
        <v>0</v>
      </c>
      <c r="E309" s="112"/>
      <c r="F309" s="112" t="str">
        <f t="shared" si="9"/>
        <v/>
      </c>
      <c r="G309" s="112">
        <v>619.15</v>
      </c>
      <c r="H309" s="112">
        <f t="shared" si="8"/>
        <v>0</v>
      </c>
    </row>
    <row r="310" ht="15" customHeight="1" spans="1:8">
      <c r="A310" s="110">
        <v>2109901</v>
      </c>
      <c r="B310" s="111" t="s">
        <v>279</v>
      </c>
      <c r="C310" s="112">
        <v>0</v>
      </c>
      <c r="D310" s="112">
        <v>0</v>
      </c>
      <c r="E310" s="112"/>
      <c r="F310" s="112" t="str">
        <f t="shared" si="9"/>
        <v/>
      </c>
      <c r="G310" s="112">
        <v>619.15</v>
      </c>
      <c r="H310" s="112">
        <f t="shared" si="8"/>
        <v>0</v>
      </c>
    </row>
    <row r="311" ht="15" customHeight="1" spans="1:8">
      <c r="A311" s="108">
        <v>211</v>
      </c>
      <c r="B311" s="109" t="s">
        <v>280</v>
      </c>
      <c r="C311" s="105">
        <v>0</v>
      </c>
      <c r="D311" s="105">
        <v>0</v>
      </c>
      <c r="E311" s="105"/>
      <c r="F311" s="105" t="str">
        <f t="shared" si="9"/>
        <v/>
      </c>
      <c r="G311" s="105">
        <v>308.58</v>
      </c>
      <c r="H311" s="105">
        <f t="shared" si="8"/>
        <v>0</v>
      </c>
    </row>
    <row r="312" ht="15" customHeight="1" spans="1:8">
      <c r="A312" s="110">
        <v>21101</v>
      </c>
      <c r="B312" s="111" t="s">
        <v>281</v>
      </c>
      <c r="C312" s="112">
        <v>0</v>
      </c>
      <c r="D312" s="112">
        <v>0</v>
      </c>
      <c r="E312" s="112"/>
      <c r="F312" s="112" t="str">
        <f t="shared" si="9"/>
        <v/>
      </c>
      <c r="G312" s="112">
        <v>79.26</v>
      </c>
      <c r="H312" s="112">
        <f t="shared" si="8"/>
        <v>0</v>
      </c>
    </row>
    <row r="313" ht="15" customHeight="1" spans="1:8">
      <c r="A313" s="110">
        <v>2110199</v>
      </c>
      <c r="B313" s="111" t="s">
        <v>282</v>
      </c>
      <c r="C313" s="112">
        <v>0</v>
      </c>
      <c r="D313" s="112">
        <v>0</v>
      </c>
      <c r="E313" s="112"/>
      <c r="F313" s="112" t="str">
        <f t="shared" si="9"/>
        <v/>
      </c>
      <c r="G313" s="112">
        <v>79.26</v>
      </c>
      <c r="H313" s="112">
        <f t="shared" si="8"/>
        <v>0</v>
      </c>
    </row>
    <row r="314" ht="15" customHeight="1" spans="1:8">
      <c r="A314" s="110">
        <v>21111</v>
      </c>
      <c r="B314" s="111" t="s">
        <v>283</v>
      </c>
      <c r="C314" s="112">
        <v>0</v>
      </c>
      <c r="D314" s="112">
        <v>0</v>
      </c>
      <c r="E314" s="112"/>
      <c r="F314" s="112" t="str">
        <f t="shared" si="9"/>
        <v/>
      </c>
      <c r="G314" s="112">
        <v>229.32</v>
      </c>
      <c r="H314" s="112">
        <f t="shared" si="8"/>
        <v>0</v>
      </c>
    </row>
    <row r="315" ht="15" customHeight="1" spans="1:8">
      <c r="A315" s="110">
        <v>2111199</v>
      </c>
      <c r="B315" s="111" t="s">
        <v>284</v>
      </c>
      <c r="C315" s="112">
        <v>0</v>
      </c>
      <c r="D315" s="112">
        <v>0</v>
      </c>
      <c r="E315" s="112"/>
      <c r="F315" s="112" t="str">
        <f t="shared" si="9"/>
        <v/>
      </c>
      <c r="G315" s="112">
        <v>229.32</v>
      </c>
      <c r="H315" s="112">
        <f t="shared" si="8"/>
        <v>0</v>
      </c>
    </row>
    <row r="316" ht="15" customHeight="1" spans="1:8">
      <c r="A316" s="108">
        <v>212</v>
      </c>
      <c r="B316" s="109" t="s">
        <v>285</v>
      </c>
      <c r="C316" s="105">
        <v>118296.57</v>
      </c>
      <c r="D316" s="105">
        <f>10000+118296.57</f>
        <v>128296.57</v>
      </c>
      <c r="E316" s="105">
        <v>141974.86</v>
      </c>
      <c r="F316" s="105">
        <f t="shared" si="9"/>
        <v>110.66</v>
      </c>
      <c r="G316" s="105">
        <v>130192.99</v>
      </c>
      <c r="H316" s="105">
        <f t="shared" si="8"/>
        <v>109.05</v>
      </c>
    </row>
    <row r="317" ht="15" customHeight="1" spans="1:8">
      <c r="A317" s="110">
        <v>21201</v>
      </c>
      <c r="B317" s="111" t="s">
        <v>286</v>
      </c>
      <c r="C317" s="112">
        <v>16288.53</v>
      </c>
      <c r="D317" s="112">
        <v>16288.53</v>
      </c>
      <c r="E317" s="112">
        <v>15398.85</v>
      </c>
      <c r="F317" s="112">
        <f t="shared" si="9"/>
        <v>94.54</v>
      </c>
      <c r="G317" s="112">
        <v>19209.92</v>
      </c>
      <c r="H317" s="112">
        <f t="shared" si="8"/>
        <v>80.16</v>
      </c>
    </row>
    <row r="318" ht="15" customHeight="1" spans="1:8">
      <c r="A318" s="110">
        <v>2120101</v>
      </c>
      <c r="B318" s="111" t="s">
        <v>41</v>
      </c>
      <c r="C318" s="112">
        <v>1849.89</v>
      </c>
      <c r="D318" s="112">
        <v>1849.89</v>
      </c>
      <c r="E318" s="112">
        <v>2461.11</v>
      </c>
      <c r="F318" s="112">
        <f t="shared" si="9"/>
        <v>133.04</v>
      </c>
      <c r="G318" s="112">
        <v>1649.13</v>
      </c>
      <c r="H318" s="112">
        <f t="shared" si="8"/>
        <v>149.24</v>
      </c>
    </row>
    <row r="319" ht="15" customHeight="1" spans="1:8">
      <c r="A319" s="110">
        <v>2120102</v>
      </c>
      <c r="B319" s="111" t="s">
        <v>42</v>
      </c>
      <c r="C319" s="112">
        <v>1587.12</v>
      </c>
      <c r="D319" s="112">
        <v>1587.12</v>
      </c>
      <c r="E319" s="112">
        <v>1794.16</v>
      </c>
      <c r="F319" s="112">
        <f t="shared" si="9"/>
        <v>113.05</v>
      </c>
      <c r="G319" s="112">
        <v>1460.49</v>
      </c>
      <c r="H319" s="112">
        <f t="shared" si="8"/>
        <v>122.85</v>
      </c>
    </row>
    <row r="320" ht="15" customHeight="1" spans="1:8">
      <c r="A320" s="110">
        <v>2120104</v>
      </c>
      <c r="B320" s="111" t="s">
        <v>287</v>
      </c>
      <c r="C320" s="112">
        <v>619.98</v>
      </c>
      <c r="D320" s="112">
        <v>619.98</v>
      </c>
      <c r="E320" s="112">
        <v>1323.07</v>
      </c>
      <c r="F320" s="112">
        <f t="shared" si="9"/>
        <v>213.41</v>
      </c>
      <c r="G320" s="112">
        <v>1199.38</v>
      </c>
      <c r="H320" s="112">
        <f t="shared" si="8"/>
        <v>110.31</v>
      </c>
    </row>
    <row r="321" ht="15" customHeight="1" spans="1:8">
      <c r="A321" s="110" t="s">
        <v>288</v>
      </c>
      <c r="B321" s="110" t="s">
        <v>289</v>
      </c>
      <c r="C321" s="112"/>
      <c r="D321" s="112"/>
      <c r="E321" s="112">
        <v>184.84</v>
      </c>
      <c r="F321" s="112" t="str">
        <f t="shared" si="9"/>
        <v/>
      </c>
      <c r="G321" s="112"/>
      <c r="H321" s="112" t="str">
        <f t="shared" si="8"/>
        <v/>
      </c>
    </row>
    <row r="322" ht="15" customHeight="1" spans="1:8">
      <c r="A322" s="110">
        <v>2120107</v>
      </c>
      <c r="B322" s="111" t="s">
        <v>290</v>
      </c>
      <c r="C322" s="112">
        <v>7305.9</v>
      </c>
      <c r="D322" s="112">
        <v>7305.9</v>
      </c>
      <c r="E322" s="112">
        <v>7164.6</v>
      </c>
      <c r="F322" s="112">
        <f t="shared" si="9"/>
        <v>98.07</v>
      </c>
      <c r="G322" s="112">
        <v>6448.59</v>
      </c>
      <c r="H322" s="112">
        <f t="shared" ref="H322:H385" si="10">IF(G322=0,"",E322/G322*100)</f>
        <v>111.1</v>
      </c>
    </row>
    <row r="323" ht="15" customHeight="1" spans="1:8">
      <c r="A323" s="110">
        <v>2120109</v>
      </c>
      <c r="B323" s="111" t="s">
        <v>291</v>
      </c>
      <c r="C323" s="112">
        <v>350.37</v>
      </c>
      <c r="D323" s="112">
        <v>350.37</v>
      </c>
      <c r="E323" s="112">
        <v>426.69</v>
      </c>
      <c r="F323" s="112">
        <f t="shared" ref="F323:F386" si="11">IF(C323=0,"",E323/D323*100)</f>
        <v>121.78</v>
      </c>
      <c r="G323" s="112">
        <v>341.53</v>
      </c>
      <c r="H323" s="112">
        <f t="shared" si="10"/>
        <v>124.93</v>
      </c>
    </row>
    <row r="324" ht="15" customHeight="1" spans="1:8">
      <c r="A324" s="110">
        <v>2120199</v>
      </c>
      <c r="B324" s="111" t="s">
        <v>292</v>
      </c>
      <c r="C324" s="112">
        <v>4575.27</v>
      </c>
      <c r="D324" s="112">
        <v>4575.27</v>
      </c>
      <c r="E324" s="112">
        <v>2044.38</v>
      </c>
      <c r="F324" s="112">
        <f t="shared" si="11"/>
        <v>44.68</v>
      </c>
      <c r="G324" s="112">
        <v>8110.8</v>
      </c>
      <c r="H324" s="112">
        <f t="shared" si="10"/>
        <v>25.21</v>
      </c>
    </row>
    <row r="325" ht="15" customHeight="1" spans="1:8">
      <c r="A325" s="110">
        <v>21202</v>
      </c>
      <c r="B325" s="111" t="s">
        <v>293</v>
      </c>
      <c r="C325" s="112">
        <v>590.28</v>
      </c>
      <c r="D325" s="112">
        <v>590.28</v>
      </c>
      <c r="E325" s="112">
        <v>863.76</v>
      </c>
      <c r="F325" s="112">
        <f t="shared" si="11"/>
        <v>146.33</v>
      </c>
      <c r="G325" s="112">
        <v>565.04</v>
      </c>
      <c r="H325" s="112">
        <f t="shared" si="10"/>
        <v>152.87</v>
      </c>
    </row>
    <row r="326" ht="15" customHeight="1" spans="1:8">
      <c r="A326" s="110">
        <v>2120201</v>
      </c>
      <c r="B326" s="111" t="s">
        <v>294</v>
      </c>
      <c r="C326" s="112">
        <v>590.28</v>
      </c>
      <c r="D326" s="112">
        <v>590.28</v>
      </c>
      <c r="E326" s="112">
        <v>863.76</v>
      </c>
      <c r="F326" s="112">
        <f t="shared" si="11"/>
        <v>146.33</v>
      </c>
      <c r="G326" s="112">
        <v>565.04</v>
      </c>
      <c r="H326" s="112">
        <f t="shared" si="10"/>
        <v>152.87</v>
      </c>
    </row>
    <row r="327" ht="15" customHeight="1" spans="1:8">
      <c r="A327" s="110">
        <v>21203</v>
      </c>
      <c r="B327" s="111" t="s">
        <v>295</v>
      </c>
      <c r="C327" s="112">
        <v>794.6</v>
      </c>
      <c r="D327" s="112">
        <v>794.6</v>
      </c>
      <c r="E327" s="112">
        <v>865.21</v>
      </c>
      <c r="F327" s="112">
        <f t="shared" si="11"/>
        <v>108.89</v>
      </c>
      <c r="G327" s="112">
        <v>700.48</v>
      </c>
      <c r="H327" s="112">
        <f t="shared" si="10"/>
        <v>123.52</v>
      </c>
    </row>
    <row r="328" ht="15" customHeight="1" spans="1:8">
      <c r="A328" s="110">
        <v>2120399</v>
      </c>
      <c r="B328" s="111" t="s">
        <v>296</v>
      </c>
      <c r="C328" s="112">
        <v>794.6</v>
      </c>
      <c r="D328" s="112">
        <v>794.6</v>
      </c>
      <c r="E328" s="112">
        <v>865.21</v>
      </c>
      <c r="F328" s="112">
        <f t="shared" si="11"/>
        <v>108.89</v>
      </c>
      <c r="G328" s="112">
        <v>700.48</v>
      </c>
      <c r="H328" s="112">
        <f t="shared" si="10"/>
        <v>123.52</v>
      </c>
    </row>
    <row r="329" ht="15" customHeight="1" spans="1:8">
      <c r="A329" s="110">
        <v>21205</v>
      </c>
      <c r="B329" s="111" t="s">
        <v>297</v>
      </c>
      <c r="C329" s="112">
        <v>36253.78</v>
      </c>
      <c r="D329" s="112">
        <v>36253.78</v>
      </c>
      <c r="E329" s="112">
        <v>34237.66</v>
      </c>
      <c r="F329" s="112">
        <f t="shared" si="11"/>
        <v>94.44</v>
      </c>
      <c r="G329" s="112">
        <v>37748.59</v>
      </c>
      <c r="H329" s="112">
        <f t="shared" si="10"/>
        <v>90.7</v>
      </c>
    </row>
    <row r="330" ht="15" customHeight="1" spans="1:8">
      <c r="A330" s="110">
        <v>2120501</v>
      </c>
      <c r="B330" s="111" t="s">
        <v>298</v>
      </c>
      <c r="C330" s="112">
        <v>36253.78</v>
      </c>
      <c r="D330" s="112">
        <v>36253.78</v>
      </c>
      <c r="E330" s="112">
        <v>34237.66</v>
      </c>
      <c r="F330" s="112">
        <f t="shared" si="11"/>
        <v>94.44</v>
      </c>
      <c r="G330" s="112">
        <v>37748.59</v>
      </c>
      <c r="H330" s="112">
        <f t="shared" si="10"/>
        <v>90.7</v>
      </c>
    </row>
    <row r="331" ht="15" customHeight="1" spans="1:8">
      <c r="A331" s="110">
        <v>21206</v>
      </c>
      <c r="B331" s="111" t="s">
        <v>299</v>
      </c>
      <c r="C331" s="112">
        <v>489.19</v>
      </c>
      <c r="D331" s="112">
        <v>489.19</v>
      </c>
      <c r="E331" s="112">
        <v>820.22</v>
      </c>
      <c r="F331" s="112">
        <f t="shared" si="11"/>
        <v>167.67</v>
      </c>
      <c r="G331" s="112">
        <v>1154.73</v>
      </c>
      <c r="H331" s="112">
        <f t="shared" si="10"/>
        <v>71.03</v>
      </c>
    </row>
    <row r="332" ht="15" customHeight="1" spans="1:8">
      <c r="A332" s="110">
        <v>2120601</v>
      </c>
      <c r="B332" s="111" t="s">
        <v>300</v>
      </c>
      <c r="C332" s="112">
        <v>489.19</v>
      </c>
      <c r="D332" s="112">
        <v>489.19</v>
      </c>
      <c r="E332" s="112">
        <v>820.22</v>
      </c>
      <c r="F332" s="112">
        <f t="shared" si="11"/>
        <v>167.67</v>
      </c>
      <c r="G332" s="112">
        <v>1154.73</v>
      </c>
      <c r="H332" s="112">
        <f t="shared" si="10"/>
        <v>71.03</v>
      </c>
    </row>
    <row r="333" ht="15" customHeight="1" spans="1:8">
      <c r="A333" s="110">
        <v>21299</v>
      </c>
      <c r="B333" s="111" t="s">
        <v>301</v>
      </c>
      <c r="C333" s="112">
        <v>63880.19</v>
      </c>
      <c r="D333" s="112">
        <f>10000+63880.19</f>
        <v>73880.19</v>
      </c>
      <c r="E333" s="112">
        <v>89789.16</v>
      </c>
      <c r="F333" s="112">
        <f t="shared" si="11"/>
        <v>121.53</v>
      </c>
      <c r="G333" s="112">
        <v>70814.23</v>
      </c>
      <c r="H333" s="112">
        <f t="shared" si="10"/>
        <v>126.8</v>
      </c>
    </row>
    <row r="334" ht="15" customHeight="1" spans="1:8">
      <c r="A334" s="110">
        <v>2129999</v>
      </c>
      <c r="B334" s="111" t="s">
        <v>302</v>
      </c>
      <c r="C334" s="112">
        <v>63880.19</v>
      </c>
      <c r="D334" s="112">
        <f>10000+63880.19</f>
        <v>73880.19</v>
      </c>
      <c r="E334" s="112">
        <v>89789.16</v>
      </c>
      <c r="F334" s="112">
        <f t="shared" si="11"/>
        <v>121.53</v>
      </c>
      <c r="G334" s="112">
        <v>70814.23</v>
      </c>
      <c r="H334" s="112">
        <f t="shared" si="10"/>
        <v>126.8</v>
      </c>
    </row>
    <row r="335" ht="15" customHeight="1" spans="1:8">
      <c r="A335" s="108">
        <v>213</v>
      </c>
      <c r="B335" s="109" t="s">
        <v>303</v>
      </c>
      <c r="C335" s="105">
        <v>12963</v>
      </c>
      <c r="D335" s="105">
        <v>12963</v>
      </c>
      <c r="E335" s="105">
        <v>11800.12</v>
      </c>
      <c r="F335" s="105">
        <f t="shared" si="11"/>
        <v>91.03</v>
      </c>
      <c r="G335" s="105">
        <v>17476.99</v>
      </c>
      <c r="H335" s="105">
        <f t="shared" si="10"/>
        <v>67.52</v>
      </c>
    </row>
    <row r="336" ht="15" customHeight="1" spans="1:8">
      <c r="A336" s="110">
        <v>21301</v>
      </c>
      <c r="B336" s="111" t="s">
        <v>304</v>
      </c>
      <c r="C336" s="112">
        <v>4533.75</v>
      </c>
      <c r="D336" s="112">
        <v>4533.75</v>
      </c>
      <c r="E336" s="112">
        <v>3957.12</v>
      </c>
      <c r="F336" s="112">
        <f t="shared" si="11"/>
        <v>87.28</v>
      </c>
      <c r="G336" s="112">
        <v>4017.22</v>
      </c>
      <c r="H336" s="112">
        <f t="shared" si="10"/>
        <v>98.5</v>
      </c>
    </row>
    <row r="337" ht="15" customHeight="1" spans="1:8">
      <c r="A337" s="110">
        <v>2130101</v>
      </c>
      <c r="B337" s="111" t="s">
        <v>41</v>
      </c>
      <c r="C337" s="112">
        <v>944.22</v>
      </c>
      <c r="D337" s="112">
        <v>944.22</v>
      </c>
      <c r="E337" s="112">
        <v>928.87</v>
      </c>
      <c r="F337" s="112">
        <f t="shared" si="11"/>
        <v>98.37</v>
      </c>
      <c r="G337" s="112">
        <v>774.09</v>
      </c>
      <c r="H337" s="112">
        <f t="shared" si="10"/>
        <v>120</v>
      </c>
    </row>
    <row r="338" ht="15" customHeight="1" spans="1:8">
      <c r="A338" s="110">
        <v>2130102</v>
      </c>
      <c r="B338" s="111" t="s">
        <v>42</v>
      </c>
      <c r="C338" s="112">
        <v>50</v>
      </c>
      <c r="D338" s="112">
        <v>50</v>
      </c>
      <c r="E338" s="112">
        <v>50</v>
      </c>
      <c r="F338" s="112">
        <f t="shared" si="11"/>
        <v>100</v>
      </c>
      <c r="G338" s="112">
        <v>291.46</v>
      </c>
      <c r="H338" s="112">
        <f t="shared" si="10"/>
        <v>17.16</v>
      </c>
    </row>
    <row r="339" ht="15" customHeight="1" spans="1:8">
      <c r="A339" s="110">
        <v>2130104</v>
      </c>
      <c r="B339" s="111" t="s">
        <v>54</v>
      </c>
      <c r="C339" s="112">
        <v>752.65</v>
      </c>
      <c r="D339" s="112">
        <v>752.65</v>
      </c>
      <c r="E339" s="112">
        <v>759.94</v>
      </c>
      <c r="F339" s="112">
        <f t="shared" si="11"/>
        <v>100.97</v>
      </c>
      <c r="G339" s="112">
        <v>678.31</v>
      </c>
      <c r="H339" s="112">
        <f t="shared" si="10"/>
        <v>112.03</v>
      </c>
    </row>
    <row r="340" ht="15" customHeight="1" spans="1:8">
      <c r="A340" s="110">
        <v>2130106</v>
      </c>
      <c r="B340" s="111" t="s">
        <v>305</v>
      </c>
      <c r="C340" s="112">
        <v>204.24</v>
      </c>
      <c r="D340" s="112">
        <v>204.24</v>
      </c>
      <c r="E340" s="112">
        <v>184.84</v>
      </c>
      <c r="F340" s="112">
        <f t="shared" si="11"/>
        <v>90.5</v>
      </c>
      <c r="G340" s="112">
        <v>107.33</v>
      </c>
      <c r="H340" s="112">
        <f t="shared" si="10"/>
        <v>172.22</v>
      </c>
    </row>
    <row r="341" ht="15" customHeight="1" spans="1:8">
      <c r="A341" s="110">
        <v>2130108</v>
      </c>
      <c r="B341" s="111" t="s">
        <v>306</v>
      </c>
      <c r="C341" s="112">
        <v>204</v>
      </c>
      <c r="D341" s="112">
        <v>204</v>
      </c>
      <c r="E341" s="112">
        <v>239.86</v>
      </c>
      <c r="F341" s="112">
        <f t="shared" si="11"/>
        <v>117.58</v>
      </c>
      <c r="G341" s="112">
        <v>172</v>
      </c>
      <c r="H341" s="112">
        <f t="shared" si="10"/>
        <v>139.45</v>
      </c>
    </row>
    <row r="342" ht="15" customHeight="1" spans="1:8">
      <c r="A342" s="110">
        <v>2130109</v>
      </c>
      <c r="B342" s="111" t="s">
        <v>307</v>
      </c>
      <c r="C342" s="112">
        <v>89.36</v>
      </c>
      <c r="D342" s="112">
        <v>89.36</v>
      </c>
      <c r="E342" s="112">
        <v>86.49</v>
      </c>
      <c r="F342" s="112">
        <f t="shared" si="11"/>
        <v>96.79</v>
      </c>
      <c r="G342" s="112">
        <v>83.44</v>
      </c>
      <c r="H342" s="112">
        <f t="shared" si="10"/>
        <v>103.66</v>
      </c>
    </row>
    <row r="343" ht="15" customHeight="1" spans="1:8">
      <c r="A343" s="110">
        <v>2130110</v>
      </c>
      <c r="B343" s="111" t="s">
        <v>308</v>
      </c>
      <c r="C343" s="112">
        <v>7</v>
      </c>
      <c r="D343" s="112">
        <v>7</v>
      </c>
      <c r="E343" s="112">
        <v>6.3</v>
      </c>
      <c r="F343" s="112">
        <f t="shared" si="11"/>
        <v>90</v>
      </c>
      <c r="G343" s="112">
        <v>1.64</v>
      </c>
      <c r="H343" s="112">
        <f t="shared" si="10"/>
        <v>384.15</v>
      </c>
    </row>
    <row r="344" ht="15" customHeight="1" spans="1:8">
      <c r="A344" s="110">
        <v>2130111</v>
      </c>
      <c r="B344" s="111" t="s">
        <v>309</v>
      </c>
      <c r="C344" s="112">
        <v>8.38</v>
      </c>
      <c r="D344" s="112">
        <v>8.38</v>
      </c>
      <c r="E344" s="112">
        <v>8.3</v>
      </c>
      <c r="F344" s="112">
        <f t="shared" si="11"/>
        <v>99.05</v>
      </c>
      <c r="G344" s="112">
        <v>5.04</v>
      </c>
      <c r="H344" s="112">
        <f t="shared" si="10"/>
        <v>164.68</v>
      </c>
    </row>
    <row r="345" ht="15" customHeight="1" spans="1:8">
      <c r="A345" s="110">
        <v>2130112</v>
      </c>
      <c r="B345" s="111" t="s">
        <v>310</v>
      </c>
      <c r="C345" s="112">
        <v>412.5</v>
      </c>
      <c r="D345" s="112">
        <v>412.5</v>
      </c>
      <c r="E345" s="112">
        <v>411.5</v>
      </c>
      <c r="F345" s="112">
        <f t="shared" si="11"/>
        <v>99.76</v>
      </c>
      <c r="G345" s="112"/>
      <c r="H345" s="112" t="str">
        <f t="shared" si="10"/>
        <v/>
      </c>
    </row>
    <row r="346" ht="15" customHeight="1" spans="1:8">
      <c r="A346" s="110">
        <v>2130120</v>
      </c>
      <c r="B346" s="111" t="s">
        <v>311</v>
      </c>
      <c r="C346" s="112">
        <v>91</v>
      </c>
      <c r="D346" s="112">
        <v>91</v>
      </c>
      <c r="E346" s="112">
        <v>91</v>
      </c>
      <c r="F346" s="112">
        <f t="shared" si="11"/>
        <v>100</v>
      </c>
      <c r="G346" s="112">
        <v>38.06</v>
      </c>
      <c r="H346" s="112">
        <f t="shared" si="10"/>
        <v>239.1</v>
      </c>
    </row>
    <row r="347" ht="15" customHeight="1" spans="1:8">
      <c r="A347" s="110">
        <v>2130122</v>
      </c>
      <c r="B347" s="111" t="s">
        <v>312</v>
      </c>
      <c r="C347" s="112">
        <v>60</v>
      </c>
      <c r="D347" s="112">
        <v>60</v>
      </c>
      <c r="E347" s="112">
        <v>49.07</v>
      </c>
      <c r="F347" s="112">
        <f t="shared" si="11"/>
        <v>81.78</v>
      </c>
      <c r="G347" s="112">
        <v>14</v>
      </c>
      <c r="H347" s="112">
        <f t="shared" si="10"/>
        <v>350.5</v>
      </c>
    </row>
    <row r="348" ht="15" customHeight="1" spans="1:8">
      <c r="A348" s="110">
        <v>2130124</v>
      </c>
      <c r="B348" s="111" t="s">
        <v>313</v>
      </c>
      <c r="C348" s="112">
        <v>0</v>
      </c>
      <c r="D348" s="112">
        <v>0</v>
      </c>
      <c r="E348" s="112"/>
      <c r="F348" s="112" t="str">
        <f t="shared" si="11"/>
        <v/>
      </c>
      <c r="G348" s="112">
        <v>60.83</v>
      </c>
      <c r="H348" s="112">
        <f t="shared" si="10"/>
        <v>0</v>
      </c>
    </row>
    <row r="349" ht="15" customHeight="1" spans="1:8">
      <c r="A349" s="110">
        <v>2130125</v>
      </c>
      <c r="B349" s="111" t="s">
        <v>314</v>
      </c>
      <c r="C349" s="112">
        <v>13.3</v>
      </c>
      <c r="D349" s="112">
        <v>13.3</v>
      </c>
      <c r="E349" s="112">
        <v>9.15</v>
      </c>
      <c r="F349" s="112">
        <f t="shared" si="11"/>
        <v>68.8</v>
      </c>
      <c r="G349" s="112">
        <v>10.6</v>
      </c>
      <c r="H349" s="112">
        <f t="shared" si="10"/>
        <v>86.32</v>
      </c>
    </row>
    <row r="350" ht="15" customHeight="1" spans="1:8">
      <c r="A350" s="110">
        <v>2130135</v>
      </c>
      <c r="B350" s="111" t="s">
        <v>315</v>
      </c>
      <c r="C350" s="112">
        <v>6.1</v>
      </c>
      <c r="D350" s="112">
        <v>6.1</v>
      </c>
      <c r="E350" s="112">
        <v>6.8</v>
      </c>
      <c r="F350" s="112">
        <f t="shared" si="11"/>
        <v>111.48</v>
      </c>
      <c r="G350" s="112">
        <v>67.05</v>
      </c>
      <c r="H350" s="112">
        <f t="shared" si="10"/>
        <v>10.14</v>
      </c>
    </row>
    <row r="351" ht="15" customHeight="1" spans="1:8">
      <c r="A351" s="110">
        <v>2130152</v>
      </c>
      <c r="B351" s="111" t="s">
        <v>316</v>
      </c>
      <c r="C351" s="112">
        <v>0</v>
      </c>
      <c r="D351" s="112">
        <v>0</v>
      </c>
      <c r="E351" s="112"/>
      <c r="F351" s="112" t="str">
        <f t="shared" si="11"/>
        <v/>
      </c>
      <c r="G351" s="112">
        <v>50</v>
      </c>
      <c r="H351" s="112">
        <f t="shared" si="10"/>
        <v>0</v>
      </c>
    </row>
    <row r="352" ht="15" customHeight="1" spans="1:8">
      <c r="A352" s="110">
        <v>2130199</v>
      </c>
      <c r="B352" s="111" t="s">
        <v>317</v>
      </c>
      <c r="C352" s="112">
        <v>1691</v>
      </c>
      <c r="D352" s="112">
        <v>1691</v>
      </c>
      <c r="E352" s="112">
        <v>1125</v>
      </c>
      <c r="F352" s="112">
        <f t="shared" si="11"/>
        <v>66.53</v>
      </c>
      <c r="G352" s="112">
        <v>1663.37</v>
      </c>
      <c r="H352" s="112">
        <f t="shared" si="10"/>
        <v>67.63</v>
      </c>
    </row>
    <row r="353" ht="15" customHeight="1" spans="1:8">
      <c r="A353" s="110">
        <v>21302</v>
      </c>
      <c r="B353" s="111" t="s">
        <v>318</v>
      </c>
      <c r="C353" s="112">
        <v>966.72</v>
      </c>
      <c r="D353" s="112">
        <v>966.72</v>
      </c>
      <c r="E353" s="112">
        <v>861.63</v>
      </c>
      <c r="F353" s="112">
        <f t="shared" si="11"/>
        <v>89.13</v>
      </c>
      <c r="G353" s="112">
        <v>922.03</v>
      </c>
      <c r="H353" s="112">
        <f t="shared" si="10"/>
        <v>93.45</v>
      </c>
    </row>
    <row r="354" ht="15" customHeight="1" spans="1:8">
      <c r="A354" s="110">
        <v>2130202</v>
      </c>
      <c r="B354" s="111" t="s">
        <v>42</v>
      </c>
      <c r="C354" s="112">
        <v>25</v>
      </c>
      <c r="D354" s="112">
        <v>25</v>
      </c>
      <c r="E354" s="112">
        <v>24.95</v>
      </c>
      <c r="F354" s="112">
        <f t="shared" si="11"/>
        <v>99.8</v>
      </c>
      <c r="G354" s="112">
        <v>12.33</v>
      </c>
      <c r="H354" s="112">
        <f t="shared" si="10"/>
        <v>202.35</v>
      </c>
    </row>
    <row r="355" ht="15" customHeight="1" spans="1:8">
      <c r="A355" s="110">
        <v>2130204</v>
      </c>
      <c r="B355" s="111" t="s">
        <v>319</v>
      </c>
      <c r="C355" s="112">
        <v>216.19</v>
      </c>
      <c r="D355" s="112">
        <v>216.19</v>
      </c>
      <c r="E355" s="112">
        <v>188.11</v>
      </c>
      <c r="F355" s="112">
        <f t="shared" si="11"/>
        <v>87.01</v>
      </c>
      <c r="G355" s="112">
        <v>178.3</v>
      </c>
      <c r="H355" s="112">
        <f t="shared" si="10"/>
        <v>105.5</v>
      </c>
    </row>
    <row r="356" ht="15" customHeight="1" spans="1:8">
      <c r="A356" s="110">
        <v>2130205</v>
      </c>
      <c r="B356" s="111" t="s">
        <v>320</v>
      </c>
      <c r="C356" s="112">
        <v>132</v>
      </c>
      <c r="D356" s="112">
        <v>132</v>
      </c>
      <c r="E356" s="112">
        <v>68.97</v>
      </c>
      <c r="F356" s="112">
        <f t="shared" si="11"/>
        <v>52.25</v>
      </c>
      <c r="G356" s="112"/>
      <c r="H356" s="112" t="str">
        <f t="shared" si="10"/>
        <v/>
      </c>
    </row>
    <row r="357" ht="15" customHeight="1" spans="1:8">
      <c r="A357" s="110">
        <v>2130207</v>
      </c>
      <c r="B357" s="111" t="s">
        <v>321</v>
      </c>
      <c r="C357" s="112">
        <v>219</v>
      </c>
      <c r="D357" s="112">
        <v>219</v>
      </c>
      <c r="E357" s="112">
        <v>142.74</v>
      </c>
      <c r="F357" s="112">
        <f t="shared" si="11"/>
        <v>65.18</v>
      </c>
      <c r="G357" s="112">
        <v>151.56</v>
      </c>
      <c r="H357" s="112">
        <f t="shared" si="10"/>
        <v>94.18</v>
      </c>
    </row>
    <row r="358" ht="15" customHeight="1" spans="1:8">
      <c r="A358" s="110">
        <v>2130208</v>
      </c>
      <c r="B358" s="111" t="s">
        <v>322</v>
      </c>
      <c r="C358" s="112">
        <v>26</v>
      </c>
      <c r="D358" s="112">
        <v>26</v>
      </c>
      <c r="E358" s="112">
        <v>42</v>
      </c>
      <c r="F358" s="112">
        <f t="shared" si="11"/>
        <v>161.54</v>
      </c>
      <c r="G358" s="112"/>
      <c r="H358" s="112" t="str">
        <f t="shared" si="10"/>
        <v/>
      </c>
    </row>
    <row r="359" ht="15" customHeight="1" spans="1:8">
      <c r="A359" s="110">
        <v>2130209</v>
      </c>
      <c r="B359" s="111" t="s">
        <v>323</v>
      </c>
      <c r="C359" s="112">
        <v>156.03</v>
      </c>
      <c r="D359" s="112">
        <v>156.03</v>
      </c>
      <c r="E359" s="112">
        <v>164.43</v>
      </c>
      <c r="F359" s="112">
        <f t="shared" si="11"/>
        <v>105.38</v>
      </c>
      <c r="G359" s="112">
        <v>111.91</v>
      </c>
      <c r="H359" s="112">
        <f t="shared" si="10"/>
        <v>146.93</v>
      </c>
    </row>
    <row r="360" ht="15" customHeight="1" spans="1:8">
      <c r="A360" s="110">
        <v>2130211</v>
      </c>
      <c r="B360" s="111" t="s">
        <v>324</v>
      </c>
      <c r="C360" s="112">
        <v>8</v>
      </c>
      <c r="D360" s="112">
        <v>8</v>
      </c>
      <c r="E360" s="112">
        <v>3.84</v>
      </c>
      <c r="F360" s="112">
        <f t="shared" si="11"/>
        <v>48</v>
      </c>
      <c r="G360" s="112">
        <v>11.98</v>
      </c>
      <c r="H360" s="112">
        <f t="shared" si="10"/>
        <v>32.05</v>
      </c>
    </row>
    <row r="361" ht="15" customHeight="1" spans="1:8">
      <c r="A361" s="110">
        <v>2130213</v>
      </c>
      <c r="B361" s="111" t="s">
        <v>325</v>
      </c>
      <c r="C361" s="112">
        <v>27.5</v>
      </c>
      <c r="D361" s="112">
        <v>27.5</v>
      </c>
      <c r="E361" s="112">
        <v>27.5</v>
      </c>
      <c r="F361" s="112">
        <f t="shared" si="11"/>
        <v>100</v>
      </c>
      <c r="G361" s="112">
        <v>9.46</v>
      </c>
      <c r="H361" s="112">
        <f t="shared" si="10"/>
        <v>290.7</v>
      </c>
    </row>
    <row r="362" ht="15" customHeight="1" spans="1:8">
      <c r="A362" s="110">
        <v>2130223</v>
      </c>
      <c r="B362" s="111" t="s">
        <v>326</v>
      </c>
      <c r="C362" s="112">
        <v>0</v>
      </c>
      <c r="D362" s="112">
        <v>0</v>
      </c>
      <c r="E362" s="112"/>
      <c r="F362" s="112" t="str">
        <f t="shared" si="11"/>
        <v/>
      </c>
      <c r="G362" s="112">
        <v>60</v>
      </c>
      <c r="H362" s="112">
        <f t="shared" si="10"/>
        <v>0</v>
      </c>
    </row>
    <row r="363" ht="15" customHeight="1" spans="1:8">
      <c r="A363" s="110">
        <v>2130234</v>
      </c>
      <c r="B363" s="111" t="s">
        <v>327</v>
      </c>
      <c r="C363" s="112">
        <v>82</v>
      </c>
      <c r="D363" s="112">
        <v>82</v>
      </c>
      <c r="E363" s="112">
        <v>112</v>
      </c>
      <c r="F363" s="112">
        <f t="shared" si="11"/>
        <v>136.59</v>
      </c>
      <c r="G363" s="112">
        <v>276.41</v>
      </c>
      <c r="H363" s="112">
        <f t="shared" si="10"/>
        <v>40.52</v>
      </c>
    </row>
    <row r="364" ht="15" customHeight="1" spans="1:8">
      <c r="A364" s="110">
        <v>2130299</v>
      </c>
      <c r="B364" s="111" t="s">
        <v>328</v>
      </c>
      <c r="C364" s="112">
        <v>75</v>
      </c>
      <c r="D364" s="112">
        <v>75</v>
      </c>
      <c r="E364" s="112">
        <v>87.09</v>
      </c>
      <c r="F364" s="112">
        <f t="shared" si="11"/>
        <v>116.12</v>
      </c>
      <c r="G364" s="112">
        <v>110.08</v>
      </c>
      <c r="H364" s="112">
        <f t="shared" si="10"/>
        <v>79.12</v>
      </c>
    </row>
    <row r="365" ht="15" customHeight="1" spans="1:8">
      <c r="A365" s="110">
        <v>21303</v>
      </c>
      <c r="B365" s="111" t="s">
        <v>329</v>
      </c>
      <c r="C365" s="112">
        <v>2493.03</v>
      </c>
      <c r="D365" s="112">
        <v>2493.03</v>
      </c>
      <c r="E365" s="112">
        <v>2413.8</v>
      </c>
      <c r="F365" s="112">
        <f t="shared" si="11"/>
        <v>96.82</v>
      </c>
      <c r="G365" s="112">
        <v>8671.13</v>
      </c>
      <c r="H365" s="112">
        <f t="shared" si="10"/>
        <v>27.84</v>
      </c>
    </row>
    <row r="366" ht="15" customHeight="1" spans="1:8">
      <c r="A366" s="110">
        <v>2130305</v>
      </c>
      <c r="B366" s="111" t="s">
        <v>330</v>
      </c>
      <c r="C366" s="112">
        <v>0</v>
      </c>
      <c r="D366" s="112">
        <v>0</v>
      </c>
      <c r="E366" s="112"/>
      <c r="F366" s="112" t="str">
        <f t="shared" si="11"/>
        <v/>
      </c>
      <c r="G366" s="112">
        <v>4778.6</v>
      </c>
      <c r="H366" s="112">
        <f t="shared" si="10"/>
        <v>0</v>
      </c>
    </row>
    <row r="367" ht="15" customHeight="1" spans="1:8">
      <c r="A367" s="110">
        <v>2130306</v>
      </c>
      <c r="B367" s="111" t="s">
        <v>331</v>
      </c>
      <c r="C367" s="112">
        <v>1066</v>
      </c>
      <c r="D367" s="112">
        <v>1066</v>
      </c>
      <c r="E367" s="112">
        <v>1066</v>
      </c>
      <c r="F367" s="112">
        <f t="shared" si="11"/>
        <v>100</v>
      </c>
      <c r="G367" s="112">
        <v>511.5</v>
      </c>
      <c r="H367" s="112">
        <f t="shared" si="10"/>
        <v>208.41</v>
      </c>
    </row>
    <row r="368" ht="15" customHeight="1" spans="1:8">
      <c r="A368" s="110">
        <v>2130311</v>
      </c>
      <c r="B368" s="111" t="s">
        <v>332</v>
      </c>
      <c r="C368" s="112">
        <v>515.16</v>
      </c>
      <c r="D368" s="112">
        <v>515.16</v>
      </c>
      <c r="E368" s="112">
        <v>480.63</v>
      </c>
      <c r="F368" s="112">
        <f t="shared" si="11"/>
        <v>93.3</v>
      </c>
      <c r="G368" s="112">
        <v>459.43</v>
      </c>
      <c r="H368" s="112">
        <f t="shared" si="10"/>
        <v>104.61</v>
      </c>
    </row>
    <row r="369" ht="15" customHeight="1" spans="1:8">
      <c r="A369" s="110">
        <v>2130314</v>
      </c>
      <c r="B369" s="111" t="s">
        <v>333</v>
      </c>
      <c r="C369" s="112">
        <v>76.5</v>
      </c>
      <c r="D369" s="112">
        <v>76.5</v>
      </c>
      <c r="E369" s="112">
        <v>76.46</v>
      </c>
      <c r="F369" s="112">
        <f t="shared" si="11"/>
        <v>99.95</v>
      </c>
      <c r="G369" s="112">
        <v>88.28</v>
      </c>
      <c r="H369" s="112">
        <f t="shared" si="10"/>
        <v>86.61</v>
      </c>
    </row>
    <row r="370" ht="15" customHeight="1" spans="1:8">
      <c r="A370" s="110">
        <v>2130316</v>
      </c>
      <c r="B370" s="111" t="s">
        <v>334</v>
      </c>
      <c r="C370" s="112">
        <v>20</v>
      </c>
      <c r="D370" s="112">
        <v>20</v>
      </c>
      <c r="E370" s="112">
        <v>20</v>
      </c>
      <c r="F370" s="112">
        <f t="shared" si="11"/>
        <v>100</v>
      </c>
      <c r="G370" s="112">
        <v>80</v>
      </c>
      <c r="H370" s="112">
        <f t="shared" si="10"/>
        <v>25</v>
      </c>
    </row>
    <row r="371" ht="15" customHeight="1" spans="1:8">
      <c r="A371" s="110">
        <v>2130399</v>
      </c>
      <c r="B371" s="111" t="s">
        <v>335</v>
      </c>
      <c r="C371" s="112">
        <v>815.37</v>
      </c>
      <c r="D371" s="112">
        <v>815.37</v>
      </c>
      <c r="E371" s="112">
        <v>770.71</v>
      </c>
      <c r="F371" s="112">
        <f t="shared" si="11"/>
        <v>94.52</v>
      </c>
      <c r="G371" s="112">
        <v>2753.32</v>
      </c>
      <c r="H371" s="112">
        <f t="shared" si="10"/>
        <v>27.99</v>
      </c>
    </row>
    <row r="372" ht="15" customHeight="1" spans="1:8">
      <c r="A372" s="110">
        <v>21305</v>
      </c>
      <c r="B372" s="111" t="s">
        <v>336</v>
      </c>
      <c r="C372" s="112">
        <v>495</v>
      </c>
      <c r="D372" s="112">
        <v>495</v>
      </c>
      <c r="E372" s="112">
        <v>295.05</v>
      </c>
      <c r="F372" s="112">
        <f t="shared" si="11"/>
        <v>59.61</v>
      </c>
      <c r="G372" s="112">
        <v>638.55</v>
      </c>
      <c r="H372" s="112">
        <f t="shared" si="10"/>
        <v>46.21</v>
      </c>
    </row>
    <row r="373" ht="15" customHeight="1" spans="1:8">
      <c r="A373" s="110">
        <v>2130599</v>
      </c>
      <c r="B373" s="111" t="s">
        <v>337</v>
      </c>
      <c r="C373" s="112">
        <v>495</v>
      </c>
      <c r="D373" s="112">
        <v>495</v>
      </c>
      <c r="E373" s="112">
        <v>295.05</v>
      </c>
      <c r="F373" s="112">
        <f t="shared" si="11"/>
        <v>59.61</v>
      </c>
      <c r="G373" s="112">
        <v>638.55</v>
      </c>
      <c r="H373" s="112">
        <f t="shared" si="10"/>
        <v>46.21</v>
      </c>
    </row>
    <row r="374" ht="15" customHeight="1" spans="1:8">
      <c r="A374" s="110">
        <v>21307</v>
      </c>
      <c r="B374" s="111" t="s">
        <v>338</v>
      </c>
      <c r="C374" s="112">
        <v>3000</v>
      </c>
      <c r="D374" s="112">
        <v>3000</v>
      </c>
      <c r="E374" s="112">
        <v>3000</v>
      </c>
      <c r="F374" s="112">
        <f t="shared" si="11"/>
        <v>100</v>
      </c>
      <c r="G374" s="112">
        <v>3000</v>
      </c>
      <c r="H374" s="112">
        <f t="shared" si="10"/>
        <v>100</v>
      </c>
    </row>
    <row r="375" ht="15" customHeight="1" spans="1:8">
      <c r="A375" s="110">
        <v>2130701</v>
      </c>
      <c r="B375" s="111" t="s">
        <v>339</v>
      </c>
      <c r="C375" s="112">
        <v>900</v>
      </c>
      <c r="D375" s="112">
        <v>900</v>
      </c>
      <c r="E375" s="112">
        <v>900</v>
      </c>
      <c r="F375" s="112">
        <f t="shared" si="11"/>
        <v>100</v>
      </c>
      <c r="G375" s="112">
        <v>900</v>
      </c>
      <c r="H375" s="112">
        <f t="shared" si="10"/>
        <v>100</v>
      </c>
    </row>
    <row r="376" ht="15.75" customHeight="1" spans="1:8">
      <c r="A376" s="110">
        <v>2130705</v>
      </c>
      <c r="B376" s="111" t="s">
        <v>340</v>
      </c>
      <c r="C376" s="112">
        <v>2100</v>
      </c>
      <c r="D376" s="112">
        <v>2100</v>
      </c>
      <c r="E376" s="112">
        <v>2100</v>
      </c>
      <c r="F376" s="112">
        <f t="shared" si="11"/>
        <v>100</v>
      </c>
      <c r="G376" s="112">
        <v>2100</v>
      </c>
      <c r="H376" s="112">
        <f t="shared" si="10"/>
        <v>100</v>
      </c>
    </row>
    <row r="377" ht="15" customHeight="1" spans="1:8">
      <c r="A377" s="110">
        <v>21399</v>
      </c>
      <c r="B377" s="111" t="s">
        <v>341</v>
      </c>
      <c r="C377" s="112">
        <v>1474.5</v>
      </c>
      <c r="D377" s="112">
        <v>1474.5</v>
      </c>
      <c r="E377" s="112">
        <v>1272.52</v>
      </c>
      <c r="F377" s="112">
        <f t="shared" si="11"/>
        <v>86.3</v>
      </c>
      <c r="G377" s="112">
        <v>228.06</v>
      </c>
      <c r="H377" s="112">
        <f t="shared" si="10"/>
        <v>557.98</v>
      </c>
    </row>
    <row r="378" ht="15" customHeight="1" spans="1:8">
      <c r="A378" s="110">
        <v>2139999</v>
      </c>
      <c r="B378" s="111" t="s">
        <v>342</v>
      </c>
      <c r="C378" s="112">
        <v>1474.5</v>
      </c>
      <c r="D378" s="112">
        <v>1474.5</v>
      </c>
      <c r="E378" s="112">
        <v>1272.52</v>
      </c>
      <c r="F378" s="112">
        <f t="shared" si="11"/>
        <v>86.3</v>
      </c>
      <c r="G378" s="112">
        <v>228.06</v>
      </c>
      <c r="H378" s="112">
        <f t="shared" si="10"/>
        <v>557.98</v>
      </c>
    </row>
    <row r="379" ht="15" customHeight="1" spans="1:8">
      <c r="A379" s="108">
        <v>215</v>
      </c>
      <c r="B379" s="109" t="s">
        <v>343</v>
      </c>
      <c r="C379" s="105">
        <v>44608.29</v>
      </c>
      <c r="D379" s="105">
        <v>44608.29</v>
      </c>
      <c r="E379" s="105">
        <v>36242.26</v>
      </c>
      <c r="F379" s="105">
        <f t="shared" si="11"/>
        <v>81.25</v>
      </c>
      <c r="G379" s="105">
        <v>39414.8</v>
      </c>
      <c r="H379" s="105">
        <f t="shared" si="10"/>
        <v>91.95</v>
      </c>
    </row>
    <row r="380" ht="15" customHeight="1" spans="1:8">
      <c r="A380" s="110">
        <v>21506</v>
      </c>
      <c r="B380" s="111" t="s">
        <v>344</v>
      </c>
      <c r="C380" s="112">
        <v>1722.79</v>
      </c>
      <c r="D380" s="112">
        <v>1722.79</v>
      </c>
      <c r="E380" s="112">
        <v>1938.87</v>
      </c>
      <c r="F380" s="112">
        <f t="shared" si="11"/>
        <v>112.54</v>
      </c>
      <c r="G380" s="112">
        <v>1820.59</v>
      </c>
      <c r="H380" s="112">
        <f t="shared" si="10"/>
        <v>106.5</v>
      </c>
    </row>
    <row r="381" ht="15" customHeight="1" spans="1:8">
      <c r="A381" s="110">
        <v>2150601</v>
      </c>
      <c r="B381" s="111" t="s">
        <v>41</v>
      </c>
      <c r="C381" s="112">
        <v>688.92</v>
      </c>
      <c r="D381" s="112">
        <v>688.92</v>
      </c>
      <c r="E381" s="112">
        <v>681.35</v>
      </c>
      <c r="F381" s="112">
        <f t="shared" si="11"/>
        <v>98.9</v>
      </c>
      <c r="G381" s="112">
        <v>640.46</v>
      </c>
      <c r="H381" s="112">
        <f t="shared" si="10"/>
        <v>106.38</v>
      </c>
    </row>
    <row r="382" ht="15" customHeight="1" spans="1:8">
      <c r="A382" s="110">
        <v>2150602</v>
      </c>
      <c r="B382" s="111" t="s">
        <v>42</v>
      </c>
      <c r="C382" s="112">
        <v>0</v>
      </c>
      <c r="D382" s="112">
        <v>0</v>
      </c>
      <c r="E382" s="112">
        <v>1.6</v>
      </c>
      <c r="F382" s="112" t="str">
        <f t="shared" si="11"/>
        <v/>
      </c>
      <c r="G382" s="112">
        <v>2</v>
      </c>
      <c r="H382" s="112">
        <f t="shared" si="10"/>
        <v>80</v>
      </c>
    </row>
    <row r="383" ht="15" customHeight="1" spans="1:8">
      <c r="A383" s="110">
        <v>2150605</v>
      </c>
      <c r="B383" s="111" t="s">
        <v>345</v>
      </c>
      <c r="C383" s="112">
        <v>240.17</v>
      </c>
      <c r="D383" s="112">
        <v>240.17</v>
      </c>
      <c r="E383" s="112">
        <v>243.17</v>
      </c>
      <c r="F383" s="112">
        <f t="shared" si="11"/>
        <v>101.25</v>
      </c>
      <c r="G383" s="112">
        <v>233.58</v>
      </c>
      <c r="H383" s="112">
        <f t="shared" si="10"/>
        <v>104.11</v>
      </c>
    </row>
    <row r="384" ht="15" customHeight="1" spans="1:8">
      <c r="A384" s="110">
        <v>2150699</v>
      </c>
      <c r="B384" s="111" t="s">
        <v>346</v>
      </c>
      <c r="C384" s="112">
        <v>793.7</v>
      </c>
      <c r="D384" s="112">
        <v>793.7</v>
      </c>
      <c r="E384" s="112">
        <v>1012.75</v>
      </c>
      <c r="F384" s="112">
        <f t="shared" si="11"/>
        <v>127.6</v>
      </c>
      <c r="G384" s="112">
        <v>944.55</v>
      </c>
      <c r="H384" s="112">
        <f t="shared" si="10"/>
        <v>107.22</v>
      </c>
    </row>
    <row r="385" ht="15" customHeight="1" spans="1:8">
      <c r="A385" s="110">
        <v>21508</v>
      </c>
      <c r="B385" s="111" t="s">
        <v>347</v>
      </c>
      <c r="C385" s="112">
        <v>42885.5</v>
      </c>
      <c r="D385" s="112">
        <v>42885.5</v>
      </c>
      <c r="E385" s="112">
        <v>34303.4</v>
      </c>
      <c r="F385" s="112">
        <f t="shared" si="11"/>
        <v>79.99</v>
      </c>
      <c r="G385" s="112">
        <v>37594.21</v>
      </c>
      <c r="H385" s="112">
        <f t="shared" si="10"/>
        <v>91.25</v>
      </c>
    </row>
    <row r="386" ht="15" customHeight="1" spans="1:8">
      <c r="A386" s="110">
        <v>2150804</v>
      </c>
      <c r="B386" s="111" t="s">
        <v>348</v>
      </c>
      <c r="C386" s="112">
        <v>0</v>
      </c>
      <c r="D386" s="112">
        <v>0</v>
      </c>
      <c r="E386" s="112"/>
      <c r="F386" s="112" t="str">
        <f t="shared" si="11"/>
        <v/>
      </c>
      <c r="G386" s="112">
        <v>2.23</v>
      </c>
      <c r="H386" s="112">
        <f t="shared" ref="H386:H422" si="12">IF(G386=0,"",E386/G386*100)</f>
        <v>0</v>
      </c>
    </row>
    <row r="387" ht="15" customHeight="1" spans="1:8">
      <c r="A387" s="110">
        <v>2150805</v>
      </c>
      <c r="B387" s="111" t="s">
        <v>349</v>
      </c>
      <c r="C387" s="112">
        <v>42885.5</v>
      </c>
      <c r="D387" s="112">
        <v>42885.5</v>
      </c>
      <c r="E387" s="112">
        <v>34303.4</v>
      </c>
      <c r="F387" s="112">
        <f t="shared" ref="F387:F422" si="13">IF(C387=0,"",E387/D387*100)</f>
        <v>79.99</v>
      </c>
      <c r="G387" s="112">
        <v>36522.52</v>
      </c>
      <c r="H387" s="112">
        <f t="shared" si="12"/>
        <v>93.92</v>
      </c>
    </row>
    <row r="388" ht="16.5" customHeight="1" spans="1:8">
      <c r="A388" s="110">
        <v>2150899</v>
      </c>
      <c r="B388" s="111" t="s">
        <v>350</v>
      </c>
      <c r="C388" s="112">
        <v>0</v>
      </c>
      <c r="D388" s="112">
        <v>0</v>
      </c>
      <c r="E388" s="112"/>
      <c r="F388" s="112" t="str">
        <f t="shared" si="13"/>
        <v/>
      </c>
      <c r="G388" s="112">
        <v>1069.46</v>
      </c>
      <c r="H388" s="112">
        <f t="shared" si="12"/>
        <v>0</v>
      </c>
    </row>
    <row r="389" ht="15" customHeight="1" spans="1:8">
      <c r="A389" s="108">
        <v>216</v>
      </c>
      <c r="B389" s="109" t="s">
        <v>351</v>
      </c>
      <c r="C389" s="105">
        <v>375</v>
      </c>
      <c r="D389" s="105">
        <v>375</v>
      </c>
      <c r="E389" s="105">
        <v>353.59</v>
      </c>
      <c r="F389" s="105">
        <f t="shared" si="13"/>
        <v>94.29</v>
      </c>
      <c r="G389" s="105">
        <v>5248.18</v>
      </c>
      <c r="H389" s="105">
        <f t="shared" si="12"/>
        <v>6.74</v>
      </c>
    </row>
    <row r="390" ht="15" customHeight="1" spans="1:8">
      <c r="A390" s="110">
        <v>21605</v>
      </c>
      <c r="B390" s="111" t="s">
        <v>352</v>
      </c>
      <c r="C390" s="112">
        <v>375</v>
      </c>
      <c r="D390" s="112">
        <v>375</v>
      </c>
      <c r="E390" s="112">
        <v>353.59</v>
      </c>
      <c r="F390" s="112">
        <f t="shared" si="13"/>
        <v>94.29</v>
      </c>
      <c r="G390" s="112">
        <v>5248.18</v>
      </c>
      <c r="H390" s="112">
        <f t="shared" si="12"/>
        <v>6.74</v>
      </c>
    </row>
    <row r="391" ht="15" customHeight="1" spans="1:8">
      <c r="A391" s="110">
        <v>2160501</v>
      </c>
      <c r="B391" s="111" t="s">
        <v>41</v>
      </c>
      <c r="C391" s="112">
        <v>0</v>
      </c>
      <c r="D391" s="112">
        <v>0</v>
      </c>
      <c r="E391" s="112"/>
      <c r="F391" s="112" t="str">
        <f t="shared" si="13"/>
        <v/>
      </c>
      <c r="G391" s="112">
        <v>2944.44</v>
      </c>
      <c r="H391" s="112">
        <f t="shared" si="12"/>
        <v>0</v>
      </c>
    </row>
    <row r="392" ht="15" customHeight="1" spans="1:8">
      <c r="A392" s="110">
        <v>2160505</v>
      </c>
      <c r="B392" s="111" t="s">
        <v>353</v>
      </c>
      <c r="C392" s="112">
        <v>0</v>
      </c>
      <c r="D392" s="112">
        <v>0</v>
      </c>
      <c r="E392" s="112"/>
      <c r="F392" s="112" t="str">
        <f t="shared" si="13"/>
        <v/>
      </c>
      <c r="G392" s="112">
        <v>49.5</v>
      </c>
      <c r="H392" s="112">
        <f t="shared" si="12"/>
        <v>0</v>
      </c>
    </row>
    <row r="393" ht="15" customHeight="1" spans="1:8">
      <c r="A393" s="110">
        <v>2160599</v>
      </c>
      <c r="B393" s="111" t="s">
        <v>354</v>
      </c>
      <c r="C393" s="112">
        <v>375</v>
      </c>
      <c r="D393" s="112">
        <v>375</v>
      </c>
      <c r="E393" s="112">
        <v>353.59</v>
      </c>
      <c r="F393" s="112">
        <f t="shared" si="13"/>
        <v>94.29</v>
      </c>
      <c r="G393" s="112">
        <v>2254.24</v>
      </c>
      <c r="H393" s="112">
        <f t="shared" si="12"/>
        <v>15.69</v>
      </c>
    </row>
    <row r="394" ht="15" customHeight="1" spans="1:8">
      <c r="A394" s="108">
        <v>219</v>
      </c>
      <c r="B394" s="109" t="s">
        <v>355</v>
      </c>
      <c r="C394" s="105">
        <v>7805.5</v>
      </c>
      <c r="D394" s="105">
        <v>7805.5</v>
      </c>
      <c r="E394" s="105">
        <f>352.77+7473.52</f>
        <v>7826.29</v>
      </c>
      <c r="F394" s="105">
        <f t="shared" si="13"/>
        <v>100.27</v>
      </c>
      <c r="G394" s="105">
        <v>3823</v>
      </c>
      <c r="H394" s="105">
        <f t="shared" si="12"/>
        <v>204.72</v>
      </c>
    </row>
    <row r="395" ht="15" customHeight="1" spans="1:8">
      <c r="A395" s="110">
        <v>21902</v>
      </c>
      <c r="B395" s="111" t="s">
        <v>356</v>
      </c>
      <c r="C395" s="112">
        <v>4045</v>
      </c>
      <c r="D395" s="112">
        <v>4045</v>
      </c>
      <c r="E395" s="112">
        <v>3974</v>
      </c>
      <c r="F395" s="112">
        <f t="shared" si="13"/>
        <v>98.24</v>
      </c>
      <c r="G395" s="112">
        <v>1045</v>
      </c>
      <c r="H395" s="112">
        <f t="shared" si="12"/>
        <v>380.29</v>
      </c>
    </row>
    <row r="396" ht="15" customHeight="1" spans="1:8">
      <c r="A396" s="110">
        <v>21906</v>
      </c>
      <c r="B396" s="111" t="s">
        <v>304</v>
      </c>
      <c r="C396" s="112">
        <v>2350</v>
      </c>
      <c r="D396" s="112">
        <v>2350</v>
      </c>
      <c r="E396" s="112">
        <v>2350</v>
      </c>
      <c r="F396" s="112">
        <f t="shared" si="13"/>
        <v>100</v>
      </c>
      <c r="G396" s="112">
        <v>2373</v>
      </c>
      <c r="H396" s="112">
        <f t="shared" si="12"/>
        <v>99.03</v>
      </c>
    </row>
    <row r="397" ht="15" customHeight="1" spans="1:8">
      <c r="A397" s="110">
        <v>21999</v>
      </c>
      <c r="B397" s="111" t="s">
        <v>357</v>
      </c>
      <c r="C397" s="112">
        <v>1410.5</v>
      </c>
      <c r="D397" s="112">
        <v>1410.5</v>
      </c>
      <c r="E397" s="112">
        <f>352.77+1149.52</f>
        <v>1502.29</v>
      </c>
      <c r="F397" s="112">
        <f t="shared" si="13"/>
        <v>106.51</v>
      </c>
      <c r="G397" s="112">
        <v>405</v>
      </c>
      <c r="H397" s="112">
        <f t="shared" si="12"/>
        <v>370.94</v>
      </c>
    </row>
    <row r="398" ht="15" customHeight="1" spans="1:8">
      <c r="A398" s="108">
        <v>220</v>
      </c>
      <c r="B398" s="109" t="s">
        <v>358</v>
      </c>
      <c r="C398" s="105">
        <v>1673.63</v>
      </c>
      <c r="D398" s="105">
        <v>1673.63</v>
      </c>
      <c r="E398" s="105">
        <v>2788.29</v>
      </c>
      <c r="F398" s="105">
        <f t="shared" si="13"/>
        <v>166.6</v>
      </c>
      <c r="G398" s="105">
        <v>3433.05</v>
      </c>
      <c r="H398" s="105">
        <f t="shared" si="12"/>
        <v>81.22</v>
      </c>
    </row>
    <row r="399" ht="15" customHeight="1" spans="1:8">
      <c r="A399" s="110">
        <v>22001</v>
      </c>
      <c r="B399" s="111" t="s">
        <v>359</v>
      </c>
      <c r="C399" s="112">
        <v>1673.63</v>
      </c>
      <c r="D399" s="112">
        <v>1673.63</v>
      </c>
      <c r="E399" s="112">
        <v>2788.29</v>
      </c>
      <c r="F399" s="112">
        <f t="shared" si="13"/>
        <v>166.6</v>
      </c>
      <c r="G399" s="112">
        <v>3433.05</v>
      </c>
      <c r="H399" s="112">
        <f t="shared" si="12"/>
        <v>81.22</v>
      </c>
    </row>
    <row r="400" ht="15" customHeight="1" spans="1:8">
      <c r="A400" s="110">
        <v>2200101</v>
      </c>
      <c r="B400" s="111" t="s">
        <v>41</v>
      </c>
      <c r="C400" s="112">
        <v>1122.65</v>
      </c>
      <c r="D400" s="112">
        <v>1122.65</v>
      </c>
      <c r="E400" s="112">
        <v>1879.1</v>
      </c>
      <c r="F400" s="112">
        <f t="shared" si="13"/>
        <v>167.38</v>
      </c>
      <c r="G400" s="112">
        <v>2193.53</v>
      </c>
      <c r="H400" s="112">
        <f t="shared" si="12"/>
        <v>85.67</v>
      </c>
    </row>
    <row r="401" ht="15" customHeight="1" spans="1:8">
      <c r="A401" s="110">
        <v>2200102</v>
      </c>
      <c r="B401" s="111" t="s">
        <v>42</v>
      </c>
      <c r="C401" s="112">
        <v>55</v>
      </c>
      <c r="D401" s="112">
        <v>55</v>
      </c>
      <c r="E401" s="112">
        <v>52.79</v>
      </c>
      <c r="F401" s="112">
        <f t="shared" si="13"/>
        <v>95.98</v>
      </c>
      <c r="G401" s="112">
        <v>135.09</v>
      </c>
      <c r="H401" s="112">
        <f t="shared" si="12"/>
        <v>39.08</v>
      </c>
    </row>
    <row r="402" ht="15" customHeight="1" spans="1:8">
      <c r="A402" s="110">
        <v>2200104</v>
      </c>
      <c r="B402" s="111" t="s">
        <v>360</v>
      </c>
      <c r="C402" s="112">
        <v>25</v>
      </c>
      <c r="D402" s="112">
        <v>25</v>
      </c>
      <c r="E402" s="112">
        <v>23.85</v>
      </c>
      <c r="F402" s="112">
        <f t="shared" si="13"/>
        <v>95.4</v>
      </c>
      <c r="G402" s="112">
        <v>0</v>
      </c>
      <c r="H402" s="112" t="str">
        <f t="shared" si="12"/>
        <v/>
      </c>
    </row>
    <row r="403" ht="15" customHeight="1" spans="1:8">
      <c r="A403" s="110">
        <v>2200105</v>
      </c>
      <c r="B403" s="111" t="s">
        <v>361</v>
      </c>
      <c r="C403" s="112">
        <v>31.5</v>
      </c>
      <c r="D403" s="112">
        <v>31.5</v>
      </c>
      <c r="E403" s="112">
        <v>31.5</v>
      </c>
      <c r="F403" s="112">
        <f t="shared" si="13"/>
        <v>100</v>
      </c>
      <c r="G403" s="112">
        <v>9.4</v>
      </c>
      <c r="H403" s="112">
        <f t="shared" si="12"/>
        <v>335.11</v>
      </c>
    </row>
    <row r="404" ht="15" customHeight="1" spans="1:8">
      <c r="A404" s="110">
        <v>2200108</v>
      </c>
      <c r="B404" s="111" t="s">
        <v>362</v>
      </c>
      <c r="C404" s="112">
        <v>0</v>
      </c>
      <c r="D404" s="112">
        <v>0</v>
      </c>
      <c r="E404" s="112"/>
      <c r="F404" s="112" t="str">
        <f t="shared" si="13"/>
        <v/>
      </c>
      <c r="G404" s="112">
        <v>251.24</v>
      </c>
      <c r="H404" s="112">
        <f t="shared" si="12"/>
        <v>0</v>
      </c>
    </row>
    <row r="405" ht="15" customHeight="1" spans="1:8">
      <c r="A405" s="110">
        <v>2200111</v>
      </c>
      <c r="B405" s="111" t="s">
        <v>363</v>
      </c>
      <c r="C405" s="112">
        <v>50</v>
      </c>
      <c r="D405" s="112">
        <v>50</v>
      </c>
      <c r="E405" s="112">
        <v>50</v>
      </c>
      <c r="F405" s="112">
        <f t="shared" si="13"/>
        <v>100</v>
      </c>
      <c r="G405" s="112">
        <v>99.94</v>
      </c>
      <c r="H405" s="112">
        <f t="shared" si="12"/>
        <v>50.03</v>
      </c>
    </row>
    <row r="406" ht="15" customHeight="1" spans="1:8">
      <c r="A406" s="110">
        <v>2200114</v>
      </c>
      <c r="B406" s="111" t="s">
        <v>364</v>
      </c>
      <c r="C406" s="112">
        <v>0</v>
      </c>
      <c r="D406" s="112">
        <v>0</v>
      </c>
      <c r="E406" s="112"/>
      <c r="F406" s="112" t="str">
        <f t="shared" si="13"/>
        <v/>
      </c>
      <c r="G406" s="112">
        <v>30</v>
      </c>
      <c r="H406" s="112">
        <f t="shared" si="12"/>
        <v>0</v>
      </c>
    </row>
    <row r="407" ht="15" customHeight="1" spans="1:8">
      <c r="A407" s="110">
        <v>2200150</v>
      </c>
      <c r="B407" s="111" t="s">
        <v>54</v>
      </c>
      <c r="C407" s="112">
        <v>389.48</v>
      </c>
      <c r="D407" s="112">
        <v>389.48</v>
      </c>
      <c r="E407" s="112">
        <v>751.04</v>
      </c>
      <c r="F407" s="112">
        <f t="shared" si="13"/>
        <v>192.83</v>
      </c>
      <c r="G407" s="112">
        <v>508.32</v>
      </c>
      <c r="H407" s="112">
        <f t="shared" si="12"/>
        <v>147.75</v>
      </c>
    </row>
    <row r="408" ht="15" customHeight="1" spans="1:8">
      <c r="A408" s="110">
        <v>2200199</v>
      </c>
      <c r="B408" s="111" t="s">
        <v>365</v>
      </c>
      <c r="C408" s="112">
        <v>0</v>
      </c>
      <c r="D408" s="112">
        <v>0</v>
      </c>
      <c r="E408" s="112"/>
      <c r="F408" s="112" t="str">
        <f t="shared" si="13"/>
        <v/>
      </c>
      <c r="G408" s="112">
        <v>205.53</v>
      </c>
      <c r="H408" s="112">
        <f t="shared" si="12"/>
        <v>0</v>
      </c>
    </row>
    <row r="409" ht="15" customHeight="1" spans="1:8">
      <c r="A409" s="108">
        <v>221</v>
      </c>
      <c r="B409" s="109" t="s">
        <v>366</v>
      </c>
      <c r="C409" s="105">
        <v>3000</v>
      </c>
      <c r="D409" s="105">
        <v>3000</v>
      </c>
      <c r="E409" s="105">
        <v>3061.61</v>
      </c>
      <c r="F409" s="105">
        <f t="shared" si="13"/>
        <v>102.05</v>
      </c>
      <c r="G409" s="105">
        <v>3000</v>
      </c>
      <c r="H409" s="105">
        <f t="shared" si="12"/>
        <v>102.05</v>
      </c>
    </row>
    <row r="410" ht="15" customHeight="1" spans="1:8">
      <c r="A410" s="110">
        <v>22102</v>
      </c>
      <c r="B410" s="111" t="s">
        <v>367</v>
      </c>
      <c r="C410" s="112">
        <v>3000</v>
      </c>
      <c r="D410" s="112">
        <v>3000</v>
      </c>
      <c r="E410" s="112">
        <v>3061.61</v>
      </c>
      <c r="F410" s="112">
        <f t="shared" si="13"/>
        <v>102.05</v>
      </c>
      <c r="G410" s="112">
        <v>3000</v>
      </c>
      <c r="H410" s="112">
        <f t="shared" si="12"/>
        <v>102.05</v>
      </c>
    </row>
    <row r="411" ht="15" customHeight="1" spans="1:8">
      <c r="A411" s="110">
        <v>2210203</v>
      </c>
      <c r="B411" s="111" t="s">
        <v>368</v>
      </c>
      <c r="C411" s="112">
        <v>3000</v>
      </c>
      <c r="D411" s="112">
        <v>3000</v>
      </c>
      <c r="E411" s="112">
        <v>3061.61</v>
      </c>
      <c r="F411" s="112">
        <f t="shared" si="13"/>
        <v>102.05</v>
      </c>
      <c r="G411" s="112">
        <v>3000</v>
      </c>
      <c r="H411" s="112">
        <f t="shared" si="12"/>
        <v>102.05</v>
      </c>
    </row>
    <row r="412" ht="15" customHeight="1" spans="1:8">
      <c r="A412" s="108">
        <v>227</v>
      </c>
      <c r="B412" s="109" t="s">
        <v>369</v>
      </c>
      <c r="C412" s="105">
        <f>11978.010284-30</f>
        <v>11948.01</v>
      </c>
      <c r="D412" s="105">
        <f>11978.010284-30</f>
        <v>11948.01</v>
      </c>
      <c r="E412" s="105"/>
      <c r="F412" s="105">
        <f t="shared" si="13"/>
        <v>0</v>
      </c>
      <c r="G412" s="105">
        <v>0</v>
      </c>
      <c r="H412" s="105" t="str">
        <f t="shared" si="12"/>
        <v/>
      </c>
    </row>
    <row r="413" ht="15" customHeight="1" spans="1:8">
      <c r="A413" s="110">
        <v>22799</v>
      </c>
      <c r="B413" s="111" t="s">
        <v>370</v>
      </c>
      <c r="C413" s="112">
        <f>11978.010284-30</f>
        <v>11948.01</v>
      </c>
      <c r="D413" s="112">
        <f>11978.010284-30</f>
        <v>11948.01</v>
      </c>
      <c r="E413" s="112"/>
      <c r="F413" s="112">
        <f t="shared" si="13"/>
        <v>0</v>
      </c>
      <c r="G413" s="112"/>
      <c r="H413" s="112" t="str">
        <f t="shared" si="12"/>
        <v/>
      </c>
    </row>
    <row r="414" ht="15" customHeight="1" spans="1:8">
      <c r="A414" s="108">
        <v>229</v>
      </c>
      <c r="B414" s="109" t="s">
        <v>371</v>
      </c>
      <c r="C414" s="105">
        <v>5485</v>
      </c>
      <c r="D414" s="105">
        <v>5485</v>
      </c>
      <c r="E414" s="105">
        <v>15</v>
      </c>
      <c r="F414" s="105">
        <f t="shared" si="13"/>
        <v>0.27</v>
      </c>
      <c r="G414" s="105">
        <v>595.57</v>
      </c>
      <c r="H414" s="105">
        <f t="shared" si="12"/>
        <v>2.52</v>
      </c>
    </row>
    <row r="415" ht="15" customHeight="1" spans="1:8">
      <c r="A415" s="110">
        <v>22999</v>
      </c>
      <c r="B415" s="111" t="s">
        <v>357</v>
      </c>
      <c r="C415" s="112">
        <v>5485</v>
      </c>
      <c r="D415" s="112">
        <v>5485</v>
      </c>
      <c r="E415" s="112">
        <v>15</v>
      </c>
      <c r="F415" s="112">
        <f t="shared" si="13"/>
        <v>0.27</v>
      </c>
      <c r="G415" s="112">
        <v>595.57</v>
      </c>
      <c r="H415" s="112">
        <f t="shared" si="12"/>
        <v>2.52</v>
      </c>
    </row>
    <row r="416" ht="15" customHeight="1" spans="1:8">
      <c r="A416" s="110">
        <v>2299901</v>
      </c>
      <c r="B416" s="111" t="s">
        <v>372</v>
      </c>
      <c r="C416" s="112">
        <v>5485</v>
      </c>
      <c r="D416" s="112">
        <v>5485</v>
      </c>
      <c r="E416" s="112">
        <v>15</v>
      </c>
      <c r="F416" s="112">
        <f t="shared" si="13"/>
        <v>0.27</v>
      </c>
      <c r="G416" s="112">
        <v>595.57</v>
      </c>
      <c r="H416" s="112">
        <f t="shared" si="12"/>
        <v>2.52</v>
      </c>
    </row>
    <row r="417" ht="15" customHeight="1" spans="1:8">
      <c r="A417" s="108">
        <v>232</v>
      </c>
      <c r="B417" s="109" t="s">
        <v>373</v>
      </c>
      <c r="C417" s="105">
        <v>5000</v>
      </c>
      <c r="D417" s="105">
        <v>5000</v>
      </c>
      <c r="E417" s="105">
        <v>4647</v>
      </c>
      <c r="F417" s="105">
        <f t="shared" si="13"/>
        <v>92.94</v>
      </c>
      <c r="G417" s="105">
        <v>4647</v>
      </c>
      <c r="H417" s="105">
        <f t="shared" si="12"/>
        <v>100</v>
      </c>
    </row>
    <row r="418" ht="15" customHeight="1" spans="1:8">
      <c r="A418" s="110">
        <v>23203</v>
      </c>
      <c r="B418" s="111" t="s">
        <v>374</v>
      </c>
      <c r="C418" s="112">
        <v>5000</v>
      </c>
      <c r="D418" s="112">
        <v>5000</v>
      </c>
      <c r="E418" s="112">
        <v>4647</v>
      </c>
      <c r="F418" s="112">
        <f t="shared" si="13"/>
        <v>92.94</v>
      </c>
      <c r="G418" s="112">
        <v>4647</v>
      </c>
      <c r="H418" s="112">
        <f t="shared" si="12"/>
        <v>100</v>
      </c>
    </row>
    <row r="419" ht="15" customHeight="1" spans="1:8">
      <c r="A419" s="110">
        <v>2320301</v>
      </c>
      <c r="B419" s="111" t="s">
        <v>375</v>
      </c>
      <c r="C419" s="112">
        <v>5000</v>
      </c>
      <c r="D419" s="112">
        <v>5000</v>
      </c>
      <c r="E419" s="112">
        <v>4647</v>
      </c>
      <c r="F419" s="112">
        <f t="shared" si="13"/>
        <v>92.94</v>
      </c>
      <c r="G419" s="112">
        <v>4647</v>
      </c>
      <c r="H419" s="112">
        <f t="shared" si="12"/>
        <v>100</v>
      </c>
    </row>
    <row r="420" ht="15" customHeight="1" spans="1:8">
      <c r="A420" s="108">
        <v>233</v>
      </c>
      <c r="B420" s="109" t="s">
        <v>376</v>
      </c>
      <c r="C420" s="105">
        <v>0</v>
      </c>
      <c r="D420" s="105">
        <v>0</v>
      </c>
      <c r="E420" s="105">
        <v>0.23</v>
      </c>
      <c r="F420" s="105" t="str">
        <f t="shared" si="13"/>
        <v/>
      </c>
      <c r="G420" s="105">
        <v>0.23</v>
      </c>
      <c r="H420" s="105">
        <f t="shared" si="12"/>
        <v>100</v>
      </c>
    </row>
    <row r="421" ht="15" customHeight="1" spans="1:8">
      <c r="A421" s="110">
        <v>23303</v>
      </c>
      <c r="B421" s="111" t="s">
        <v>377</v>
      </c>
      <c r="C421" s="112">
        <v>0</v>
      </c>
      <c r="D421" s="112">
        <v>0</v>
      </c>
      <c r="E421" s="112">
        <v>0.23</v>
      </c>
      <c r="F421" s="112" t="str">
        <f t="shared" si="13"/>
        <v/>
      </c>
      <c r="G421" s="112">
        <v>0.23</v>
      </c>
      <c r="H421" s="112">
        <f t="shared" si="12"/>
        <v>100</v>
      </c>
    </row>
    <row r="422" ht="15" customHeight="1" spans="1:8">
      <c r="A422" s="114" t="s">
        <v>378</v>
      </c>
      <c r="B422" s="114"/>
      <c r="C422" s="105">
        <v>100000</v>
      </c>
      <c r="D422" s="105">
        <v>100000</v>
      </c>
      <c r="E422" s="105">
        <v>97006.74</v>
      </c>
      <c r="F422" s="105">
        <f t="shared" si="13"/>
        <v>97.01</v>
      </c>
      <c r="G422" s="105">
        <v>98321.52</v>
      </c>
      <c r="H422" s="105">
        <f t="shared" si="12"/>
        <v>98.66</v>
      </c>
    </row>
    <row r="423" ht="15.6" customHeight="1"/>
    <row r="424" ht="15.6" customHeight="1"/>
    <row r="425" ht="15.6" customHeight="1"/>
    <row r="426" ht="15.6" customHeight="1"/>
    <row r="427" ht="15.6" customHeight="1"/>
    <row r="428" ht="15.6" customHeight="1"/>
    <row r="429" ht="15.6" customHeight="1"/>
    <row r="432" spans="4:4">
      <c r="D432" s="115" t="s">
        <v>379</v>
      </c>
    </row>
  </sheetData>
  <mergeCells count="7">
    <mergeCell ref="A1:H1"/>
    <mergeCell ref="A2:B2"/>
    <mergeCell ref="G2:H2"/>
    <mergeCell ref="C3:H3"/>
    <mergeCell ref="A422:B422"/>
    <mergeCell ref="A3:A4"/>
    <mergeCell ref="B3:B4"/>
  </mergeCells>
  <printOptions horizontalCentered="1"/>
  <pageMargins left="0.944444444444444" right="0.944444444444444" top="1.0625" bottom="1.0625" header="0.511805555555556" footer="0.511805555555556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1"/>
  <sheetViews>
    <sheetView showZeros="0" view="pageBreakPreview" zoomScaleNormal="100" zoomScaleSheetLayoutView="100" workbookViewId="0">
      <selection activeCell="A1" sqref="A1:H381"/>
    </sheetView>
  </sheetViews>
  <sheetFormatPr defaultColWidth="9" defaultRowHeight="13.5" outlineLevelCol="7"/>
  <cols>
    <col min="1" max="1" width="6.75" style="93" customWidth="1"/>
    <col min="2" max="2" width="22" style="93" customWidth="1"/>
    <col min="3" max="3" width="8.875" style="93" customWidth="1"/>
    <col min="4" max="4" width="10.25" style="93" customWidth="1"/>
    <col min="5" max="5" width="9.375" style="93" customWidth="1"/>
    <col min="6" max="6" width="7.375" style="93" customWidth="1"/>
    <col min="7" max="7" width="8.25" style="93" customWidth="1"/>
    <col min="8" max="8" width="8.625" style="93" customWidth="1"/>
    <col min="9" max="16384" width="9" style="93"/>
  </cols>
  <sheetData>
    <row r="1" ht="27" spans="1:8">
      <c r="A1" s="94" t="s">
        <v>380</v>
      </c>
      <c r="B1" s="94"/>
      <c r="C1" s="94"/>
      <c r="D1" s="94"/>
      <c r="E1" s="94"/>
      <c r="F1" s="94"/>
      <c r="G1" s="94"/>
      <c r="H1" s="94"/>
    </row>
    <row r="2" spans="1:8">
      <c r="A2" s="95"/>
      <c r="B2" s="96"/>
      <c r="C2" s="97"/>
      <c r="D2" s="97"/>
      <c r="E2" s="97"/>
      <c r="F2" s="97"/>
      <c r="G2" s="98" t="s">
        <v>381</v>
      </c>
      <c r="H2" s="98"/>
    </row>
    <row r="3" ht="15" customHeight="1" spans="1:8">
      <c r="A3" s="99" t="s">
        <v>28</v>
      </c>
      <c r="B3" s="100" t="s">
        <v>382</v>
      </c>
      <c r="C3" s="101" t="s">
        <v>383</v>
      </c>
      <c r="D3" s="101"/>
      <c r="E3" s="101"/>
      <c r="F3" s="101"/>
      <c r="G3" s="101"/>
      <c r="H3" s="101"/>
    </row>
    <row r="4" ht="25.5" customHeight="1" spans="1:8">
      <c r="A4" s="102"/>
      <c r="B4" s="103"/>
      <c r="C4" s="101" t="s">
        <v>384</v>
      </c>
      <c r="D4" s="101" t="s">
        <v>385</v>
      </c>
      <c r="E4" s="101" t="s">
        <v>386</v>
      </c>
      <c r="F4" s="101" t="s">
        <v>387</v>
      </c>
      <c r="G4" s="101" t="s">
        <v>35</v>
      </c>
      <c r="H4" s="101" t="s">
        <v>36</v>
      </c>
    </row>
    <row r="5" ht="15" customHeight="1" spans="1:8">
      <c r="A5" s="104"/>
      <c r="B5" s="104" t="s">
        <v>37</v>
      </c>
      <c r="C5" s="105">
        <f>C6+C381</f>
        <v>580000</v>
      </c>
      <c r="D5" s="105">
        <f>D6+D381</f>
        <v>602800</v>
      </c>
      <c r="E5" s="105">
        <f>E6+E381</f>
        <v>599806.74</v>
      </c>
      <c r="F5" s="105">
        <f>IF(C5=0,"",E5/D5*100)</f>
        <v>99.5</v>
      </c>
      <c r="G5" s="105">
        <f>G6+G381</f>
        <v>563875.62</v>
      </c>
      <c r="H5" s="105">
        <f t="shared" ref="H5:H68" si="0">IF(G5=0,"",E5/G5*100)</f>
        <v>106.37</v>
      </c>
    </row>
    <row r="6" ht="15" customHeight="1" spans="1:8">
      <c r="A6" s="106"/>
      <c r="B6" s="107" t="s">
        <v>38</v>
      </c>
      <c r="C6" s="105">
        <v>480000</v>
      </c>
      <c r="D6" s="105">
        <f>480000+22800</f>
        <v>502800</v>
      </c>
      <c r="E6" s="105">
        <v>502800</v>
      </c>
      <c r="F6" s="105">
        <f t="shared" ref="F6:F69" si="1">IF(C6=0,"",E6/D6*100)</f>
        <v>100</v>
      </c>
      <c r="G6" s="105">
        <v>465554.1</v>
      </c>
      <c r="H6" s="105">
        <f t="shared" si="0"/>
        <v>108</v>
      </c>
    </row>
    <row r="7" ht="15" customHeight="1" spans="1:8">
      <c r="A7" s="108">
        <v>201</v>
      </c>
      <c r="B7" s="109" t="s">
        <v>39</v>
      </c>
      <c r="C7" s="105">
        <f>37376.129246+30</f>
        <v>37406.13</v>
      </c>
      <c r="D7" s="105">
        <f>37376.129246+30</f>
        <v>37406.13</v>
      </c>
      <c r="E7" s="105">
        <v>41168.16</v>
      </c>
      <c r="F7" s="105">
        <f t="shared" si="1"/>
        <v>110.06</v>
      </c>
      <c r="G7" s="105">
        <v>36877.73</v>
      </c>
      <c r="H7" s="105">
        <f t="shared" si="0"/>
        <v>111.63</v>
      </c>
    </row>
    <row r="8" ht="15" customHeight="1" spans="1:8">
      <c r="A8" s="110">
        <v>20101</v>
      </c>
      <c r="B8" s="111" t="s">
        <v>40</v>
      </c>
      <c r="C8" s="112">
        <v>1198.48</v>
      </c>
      <c r="D8" s="112">
        <v>1198.48</v>
      </c>
      <c r="E8" s="112">
        <v>1184.2</v>
      </c>
      <c r="F8" s="112">
        <f t="shared" si="1"/>
        <v>98.81</v>
      </c>
      <c r="G8" s="112">
        <v>1120.94</v>
      </c>
      <c r="H8" s="112">
        <f t="shared" si="0"/>
        <v>105.64</v>
      </c>
    </row>
    <row r="9" ht="15" customHeight="1" spans="1:8">
      <c r="A9" s="110">
        <v>2010101</v>
      </c>
      <c r="B9" s="111" t="s">
        <v>41</v>
      </c>
      <c r="C9" s="112">
        <v>883.93</v>
      </c>
      <c r="D9" s="112">
        <v>883.93</v>
      </c>
      <c r="E9" s="112">
        <v>901.07</v>
      </c>
      <c r="F9" s="112">
        <f t="shared" si="1"/>
        <v>101.94</v>
      </c>
      <c r="G9" s="112">
        <v>841.86</v>
      </c>
      <c r="H9" s="112">
        <f t="shared" si="0"/>
        <v>107.03</v>
      </c>
    </row>
    <row r="10" ht="15" customHeight="1" spans="1:8">
      <c r="A10" s="110">
        <v>2010102</v>
      </c>
      <c r="B10" s="111" t="s">
        <v>42</v>
      </c>
      <c r="C10" s="112">
        <v>103.3</v>
      </c>
      <c r="D10" s="112">
        <v>103.3</v>
      </c>
      <c r="E10" s="112">
        <v>77.92</v>
      </c>
      <c r="F10" s="112">
        <f t="shared" si="1"/>
        <v>75.43</v>
      </c>
      <c r="G10" s="112">
        <v>147.17</v>
      </c>
      <c r="H10" s="112">
        <f t="shared" si="0"/>
        <v>52.95</v>
      </c>
    </row>
    <row r="11" ht="15" customHeight="1" spans="1:8">
      <c r="A11" s="110">
        <v>2010104</v>
      </c>
      <c r="B11" s="111" t="s">
        <v>43</v>
      </c>
      <c r="C11" s="112">
        <v>165</v>
      </c>
      <c r="D11" s="112">
        <v>165</v>
      </c>
      <c r="E11" s="112">
        <v>165</v>
      </c>
      <c r="F11" s="112">
        <f t="shared" si="1"/>
        <v>100</v>
      </c>
      <c r="G11" s="112">
        <v>110.61</v>
      </c>
      <c r="H11" s="112">
        <f t="shared" si="0"/>
        <v>149.17</v>
      </c>
    </row>
    <row r="12" ht="15" customHeight="1" spans="1:8">
      <c r="A12" s="110">
        <v>2010107</v>
      </c>
      <c r="B12" s="111" t="s">
        <v>44</v>
      </c>
      <c r="C12" s="112">
        <v>46.25</v>
      </c>
      <c r="D12" s="112">
        <v>46.25</v>
      </c>
      <c r="E12" s="112">
        <v>40.21</v>
      </c>
      <c r="F12" s="112">
        <f t="shared" si="1"/>
        <v>86.94</v>
      </c>
      <c r="G12" s="112">
        <v>21.3</v>
      </c>
      <c r="H12" s="112">
        <f t="shared" si="0"/>
        <v>188.78</v>
      </c>
    </row>
    <row r="13" ht="15" customHeight="1" spans="1:8">
      <c r="A13" s="110">
        <v>20102</v>
      </c>
      <c r="B13" s="111" t="s">
        <v>46</v>
      </c>
      <c r="C13" s="112">
        <v>957.53</v>
      </c>
      <c r="D13" s="112">
        <v>957.53</v>
      </c>
      <c r="E13" s="112">
        <v>1023.61</v>
      </c>
      <c r="F13" s="112">
        <f t="shared" si="1"/>
        <v>106.9</v>
      </c>
      <c r="G13" s="112">
        <v>817.91</v>
      </c>
      <c r="H13" s="112">
        <f t="shared" si="0"/>
        <v>125.15</v>
      </c>
    </row>
    <row r="14" ht="15" customHeight="1" spans="1:8">
      <c r="A14" s="110">
        <v>2010201</v>
      </c>
      <c r="B14" s="111" t="s">
        <v>41</v>
      </c>
      <c r="C14" s="112">
        <v>667.08</v>
      </c>
      <c r="D14" s="112">
        <v>667.08</v>
      </c>
      <c r="E14" s="112">
        <v>775.84</v>
      </c>
      <c r="F14" s="112">
        <f t="shared" si="1"/>
        <v>116.3</v>
      </c>
      <c r="G14" s="112">
        <v>640.26</v>
      </c>
      <c r="H14" s="112">
        <f t="shared" si="0"/>
        <v>121.18</v>
      </c>
    </row>
    <row r="15" ht="15" customHeight="1" spans="1:8">
      <c r="A15" s="110">
        <v>2010202</v>
      </c>
      <c r="B15" s="111" t="s">
        <v>42</v>
      </c>
      <c r="C15" s="112">
        <v>103.55</v>
      </c>
      <c r="D15" s="112">
        <v>103.55</v>
      </c>
      <c r="E15" s="112">
        <v>82.03</v>
      </c>
      <c r="F15" s="112">
        <f t="shared" si="1"/>
        <v>79.22</v>
      </c>
      <c r="G15" s="112">
        <v>53.87</v>
      </c>
      <c r="H15" s="112">
        <f t="shared" si="0"/>
        <v>152.27</v>
      </c>
    </row>
    <row r="16" ht="15" customHeight="1" spans="1:8">
      <c r="A16" s="110">
        <v>2010204</v>
      </c>
      <c r="B16" s="111" t="s">
        <v>47</v>
      </c>
      <c r="C16" s="112">
        <v>137.5</v>
      </c>
      <c r="D16" s="112">
        <v>137.5</v>
      </c>
      <c r="E16" s="112">
        <v>132.69</v>
      </c>
      <c r="F16" s="112">
        <f t="shared" si="1"/>
        <v>96.5</v>
      </c>
      <c r="G16" s="112">
        <v>78.08</v>
      </c>
      <c r="H16" s="112">
        <f t="shared" si="0"/>
        <v>169.94</v>
      </c>
    </row>
    <row r="17" ht="15" customHeight="1" spans="1:8">
      <c r="A17" s="110">
        <v>2010206</v>
      </c>
      <c r="B17" s="111" t="s">
        <v>48</v>
      </c>
      <c r="C17" s="112">
        <v>49.4</v>
      </c>
      <c r="D17" s="112">
        <v>49.4</v>
      </c>
      <c r="E17" s="112">
        <v>33.05</v>
      </c>
      <c r="F17" s="112">
        <f t="shared" si="1"/>
        <v>66.9</v>
      </c>
      <c r="G17" s="112">
        <v>45.7</v>
      </c>
      <c r="H17" s="112">
        <f t="shared" si="0"/>
        <v>72.32</v>
      </c>
    </row>
    <row r="18" ht="28.5" customHeight="1" spans="1:8">
      <c r="A18" s="110">
        <v>20103</v>
      </c>
      <c r="B18" s="111" t="s">
        <v>388</v>
      </c>
      <c r="C18" s="112">
        <v>7511.89</v>
      </c>
      <c r="D18" s="112">
        <v>7511.89</v>
      </c>
      <c r="E18" s="112">
        <v>8761.38</v>
      </c>
      <c r="F18" s="112">
        <f t="shared" si="1"/>
        <v>116.63</v>
      </c>
      <c r="G18" s="112">
        <v>8774.45</v>
      </c>
      <c r="H18" s="112">
        <f t="shared" si="0"/>
        <v>99.85</v>
      </c>
    </row>
    <row r="19" ht="15" customHeight="1" spans="1:8">
      <c r="A19" s="110">
        <v>2010301</v>
      </c>
      <c r="B19" s="111" t="s">
        <v>41</v>
      </c>
      <c r="C19" s="112">
        <v>3048.4</v>
      </c>
      <c r="D19" s="112">
        <v>3048.4</v>
      </c>
      <c r="E19" s="112">
        <v>3768.52</v>
      </c>
      <c r="F19" s="112">
        <f t="shared" si="1"/>
        <v>123.62</v>
      </c>
      <c r="G19" s="112">
        <v>3094.77</v>
      </c>
      <c r="H19" s="112">
        <f t="shared" si="0"/>
        <v>121.77</v>
      </c>
    </row>
    <row r="20" ht="15" customHeight="1" spans="1:8">
      <c r="A20" s="110">
        <v>2010302</v>
      </c>
      <c r="B20" s="111" t="s">
        <v>42</v>
      </c>
      <c r="C20" s="112">
        <v>1025.5</v>
      </c>
      <c r="D20" s="112">
        <v>1025.5</v>
      </c>
      <c r="E20" s="112">
        <v>1132.75</v>
      </c>
      <c r="F20" s="112">
        <f t="shared" si="1"/>
        <v>110.46</v>
      </c>
      <c r="G20" s="112">
        <v>2727.29</v>
      </c>
      <c r="H20" s="112">
        <f t="shared" si="0"/>
        <v>41.53</v>
      </c>
    </row>
    <row r="21" ht="15" customHeight="1" spans="1:8">
      <c r="A21" s="110">
        <v>2010303</v>
      </c>
      <c r="B21" s="111" t="s">
        <v>50</v>
      </c>
      <c r="C21" s="112">
        <v>1050</v>
      </c>
      <c r="D21" s="112">
        <v>1050</v>
      </c>
      <c r="E21" s="112">
        <v>1408.56</v>
      </c>
      <c r="F21" s="112">
        <f t="shared" si="1"/>
        <v>134.15</v>
      </c>
      <c r="G21" s="112">
        <v>840.69</v>
      </c>
      <c r="H21" s="112">
        <f t="shared" si="0"/>
        <v>167.55</v>
      </c>
    </row>
    <row r="22" ht="15" customHeight="1" spans="1:8">
      <c r="A22" s="110">
        <v>2010304</v>
      </c>
      <c r="B22" s="111" t="s">
        <v>51</v>
      </c>
      <c r="C22" s="112">
        <v>0</v>
      </c>
      <c r="D22" s="112">
        <v>0</v>
      </c>
      <c r="E22" s="112"/>
      <c r="F22" s="112" t="str">
        <f t="shared" si="1"/>
        <v/>
      </c>
      <c r="G22" s="112">
        <v>30.32</v>
      </c>
      <c r="H22" s="112">
        <f t="shared" si="0"/>
        <v>0</v>
      </c>
    </row>
    <row r="23" ht="15" customHeight="1" spans="1:8">
      <c r="A23" s="110">
        <v>2010307</v>
      </c>
      <c r="B23" s="111" t="s">
        <v>52</v>
      </c>
      <c r="C23" s="112">
        <v>127.5</v>
      </c>
      <c r="D23" s="112">
        <v>127.5</v>
      </c>
      <c r="E23" s="112">
        <v>124.42</v>
      </c>
      <c r="F23" s="112">
        <f t="shared" si="1"/>
        <v>97.58</v>
      </c>
      <c r="G23" s="112">
        <v>90.82</v>
      </c>
      <c r="H23" s="112">
        <f t="shared" si="0"/>
        <v>137</v>
      </c>
    </row>
    <row r="24" ht="15" customHeight="1" spans="1:8">
      <c r="A24" s="110">
        <v>2010308</v>
      </c>
      <c r="B24" s="111" t="s">
        <v>53</v>
      </c>
      <c r="C24" s="112">
        <v>127</v>
      </c>
      <c r="D24" s="112">
        <v>127</v>
      </c>
      <c r="E24" s="112">
        <v>88.04</v>
      </c>
      <c r="F24" s="112">
        <f t="shared" si="1"/>
        <v>69.32</v>
      </c>
      <c r="G24" s="112">
        <v>185.36</v>
      </c>
      <c r="H24" s="112">
        <f t="shared" si="0"/>
        <v>47.5</v>
      </c>
    </row>
    <row r="25" ht="15" customHeight="1" spans="1:8">
      <c r="A25" s="110">
        <v>2010350</v>
      </c>
      <c r="B25" s="111" t="s">
        <v>54</v>
      </c>
      <c r="C25" s="112">
        <v>1894.47</v>
      </c>
      <c r="D25" s="112">
        <v>1894.47</v>
      </c>
      <c r="E25" s="112">
        <v>2000.14</v>
      </c>
      <c r="F25" s="112">
        <f t="shared" si="1"/>
        <v>105.58</v>
      </c>
      <c r="G25" s="112">
        <v>1639.03</v>
      </c>
      <c r="H25" s="112">
        <f t="shared" si="0"/>
        <v>122.03</v>
      </c>
    </row>
    <row r="26" ht="30" customHeight="1" spans="1:8">
      <c r="A26" s="110">
        <v>2010399</v>
      </c>
      <c r="B26" s="111" t="s">
        <v>55</v>
      </c>
      <c r="C26" s="112">
        <v>239.02</v>
      </c>
      <c r="D26" s="112">
        <v>239.02</v>
      </c>
      <c r="E26" s="112">
        <v>238.95</v>
      </c>
      <c r="F26" s="112">
        <f t="shared" si="1"/>
        <v>99.97</v>
      </c>
      <c r="G26" s="112">
        <v>166.17</v>
      </c>
      <c r="H26" s="112">
        <f t="shared" si="0"/>
        <v>143.8</v>
      </c>
    </row>
    <row r="27" ht="15" customHeight="1" spans="1:8">
      <c r="A27" s="110">
        <v>20104</v>
      </c>
      <c r="B27" s="111" t="s">
        <v>56</v>
      </c>
      <c r="C27" s="112">
        <v>1354.42</v>
      </c>
      <c r="D27" s="112">
        <v>1354.42</v>
      </c>
      <c r="E27" s="112">
        <v>1829.93</v>
      </c>
      <c r="F27" s="112">
        <f t="shared" si="1"/>
        <v>135.11</v>
      </c>
      <c r="G27" s="112">
        <v>1256.85</v>
      </c>
      <c r="H27" s="112">
        <f t="shared" si="0"/>
        <v>145.6</v>
      </c>
    </row>
    <row r="28" ht="15" customHeight="1" spans="1:8">
      <c r="A28" s="110">
        <v>2010401</v>
      </c>
      <c r="B28" s="111" t="s">
        <v>41</v>
      </c>
      <c r="C28" s="112">
        <v>450.83</v>
      </c>
      <c r="D28" s="112">
        <v>450.83</v>
      </c>
      <c r="E28" s="112">
        <v>637.66</v>
      </c>
      <c r="F28" s="112">
        <f t="shared" si="1"/>
        <v>141.44</v>
      </c>
      <c r="G28" s="112">
        <v>458.56</v>
      </c>
      <c r="H28" s="112">
        <f t="shared" si="0"/>
        <v>139.06</v>
      </c>
    </row>
    <row r="29" ht="15" customHeight="1" spans="1:8">
      <c r="A29" s="110">
        <v>2010402</v>
      </c>
      <c r="B29" s="111" t="s">
        <v>42</v>
      </c>
      <c r="C29" s="112">
        <v>222.47</v>
      </c>
      <c r="D29" s="112">
        <v>222.47</v>
      </c>
      <c r="E29" s="112">
        <v>406.16</v>
      </c>
      <c r="F29" s="112">
        <f t="shared" si="1"/>
        <v>182.57</v>
      </c>
      <c r="G29" s="112">
        <v>237.06</v>
      </c>
      <c r="H29" s="112">
        <f t="shared" si="0"/>
        <v>171.33</v>
      </c>
    </row>
    <row r="30" ht="15" customHeight="1" spans="1:8">
      <c r="A30" s="110" t="s">
        <v>57</v>
      </c>
      <c r="B30" s="110" t="s">
        <v>389</v>
      </c>
      <c r="C30" s="112"/>
      <c r="D30" s="112"/>
      <c r="E30" s="112">
        <v>100</v>
      </c>
      <c r="F30" s="112" t="str">
        <f t="shared" si="1"/>
        <v/>
      </c>
      <c r="G30" s="112"/>
      <c r="H30" s="112" t="str">
        <f t="shared" si="0"/>
        <v/>
      </c>
    </row>
    <row r="31" ht="15" customHeight="1" spans="1:8">
      <c r="A31" s="110">
        <v>2010408</v>
      </c>
      <c r="B31" s="111" t="s">
        <v>59</v>
      </c>
      <c r="C31" s="112">
        <v>256.35</v>
      </c>
      <c r="D31" s="112">
        <v>256.35</v>
      </c>
      <c r="E31" s="112">
        <v>254.88</v>
      </c>
      <c r="F31" s="112">
        <f t="shared" si="1"/>
        <v>99.43</v>
      </c>
      <c r="G31" s="112">
        <v>215.01</v>
      </c>
      <c r="H31" s="112">
        <f t="shared" si="0"/>
        <v>118.54</v>
      </c>
    </row>
    <row r="32" ht="15" customHeight="1" spans="1:8">
      <c r="A32" s="110">
        <v>2010450</v>
      </c>
      <c r="B32" s="111" t="s">
        <v>54</v>
      </c>
      <c r="C32" s="112">
        <v>424.77</v>
      </c>
      <c r="D32" s="112">
        <v>424.77</v>
      </c>
      <c r="E32" s="112">
        <v>431.23</v>
      </c>
      <c r="F32" s="112">
        <f t="shared" si="1"/>
        <v>101.52</v>
      </c>
      <c r="G32" s="112">
        <v>346.22</v>
      </c>
      <c r="H32" s="112">
        <f t="shared" si="0"/>
        <v>124.55</v>
      </c>
    </row>
    <row r="33" ht="15" customHeight="1" spans="1:8">
      <c r="A33" s="110">
        <v>20105</v>
      </c>
      <c r="B33" s="111" t="s">
        <v>61</v>
      </c>
      <c r="C33" s="112">
        <v>991.97</v>
      </c>
      <c r="D33" s="112">
        <v>991.97</v>
      </c>
      <c r="E33" s="112">
        <v>980.19</v>
      </c>
      <c r="F33" s="112">
        <f t="shared" si="1"/>
        <v>98.81</v>
      </c>
      <c r="G33" s="112">
        <v>971.42</v>
      </c>
      <c r="H33" s="112">
        <f t="shared" si="0"/>
        <v>100.9</v>
      </c>
    </row>
    <row r="34" ht="15" customHeight="1" spans="1:8">
      <c r="A34" s="110">
        <v>2010501</v>
      </c>
      <c r="B34" s="111" t="s">
        <v>41</v>
      </c>
      <c r="C34" s="112">
        <v>715.3</v>
      </c>
      <c r="D34" s="112">
        <v>715.3</v>
      </c>
      <c r="E34" s="112">
        <v>705.54</v>
      </c>
      <c r="F34" s="112">
        <f t="shared" si="1"/>
        <v>98.64</v>
      </c>
      <c r="G34" s="112">
        <v>656.41</v>
      </c>
      <c r="H34" s="112">
        <f t="shared" si="0"/>
        <v>107.48</v>
      </c>
    </row>
    <row r="35" ht="15" customHeight="1" spans="1:8">
      <c r="A35" s="110">
        <v>2010502</v>
      </c>
      <c r="B35" s="111" t="s">
        <v>42</v>
      </c>
      <c r="C35" s="112">
        <v>16.41</v>
      </c>
      <c r="D35" s="112">
        <v>16.41</v>
      </c>
      <c r="E35" s="112">
        <v>15.46</v>
      </c>
      <c r="F35" s="112">
        <f t="shared" si="1"/>
        <v>94.21</v>
      </c>
      <c r="G35" s="112">
        <v>14.41</v>
      </c>
      <c r="H35" s="112">
        <f t="shared" si="0"/>
        <v>107.29</v>
      </c>
    </row>
    <row r="36" ht="15" customHeight="1" spans="1:8">
      <c r="A36" s="110">
        <v>2010505</v>
      </c>
      <c r="B36" s="111" t="s">
        <v>62</v>
      </c>
      <c r="C36" s="112">
        <v>219.6</v>
      </c>
      <c r="D36" s="112">
        <v>219.6</v>
      </c>
      <c r="E36" s="112">
        <v>219.6</v>
      </c>
      <c r="F36" s="112">
        <f t="shared" si="1"/>
        <v>100</v>
      </c>
      <c r="G36" s="112">
        <v>219.6</v>
      </c>
      <c r="H36" s="112">
        <f t="shared" si="0"/>
        <v>100</v>
      </c>
    </row>
    <row r="37" ht="15" customHeight="1" spans="1:8">
      <c r="A37" s="110">
        <v>2010507</v>
      </c>
      <c r="B37" s="111" t="s">
        <v>63</v>
      </c>
      <c r="C37" s="112">
        <v>0</v>
      </c>
      <c r="D37" s="112">
        <v>0</v>
      </c>
      <c r="E37" s="112"/>
      <c r="F37" s="112" t="str">
        <f t="shared" si="1"/>
        <v/>
      </c>
      <c r="G37" s="112">
        <v>50</v>
      </c>
      <c r="H37" s="112">
        <f t="shared" si="0"/>
        <v>0</v>
      </c>
    </row>
    <row r="38" ht="15" customHeight="1" spans="1:8">
      <c r="A38" s="110">
        <v>2010508</v>
      </c>
      <c r="B38" s="111" t="s">
        <v>64</v>
      </c>
      <c r="C38" s="112">
        <v>40.66</v>
      </c>
      <c r="D38" s="112">
        <v>40.66</v>
      </c>
      <c r="E38" s="112">
        <v>39.59</v>
      </c>
      <c r="F38" s="112">
        <f t="shared" si="1"/>
        <v>97.37</v>
      </c>
      <c r="G38" s="112">
        <v>31</v>
      </c>
      <c r="H38" s="112">
        <f t="shared" si="0"/>
        <v>127.71</v>
      </c>
    </row>
    <row r="39" ht="15" customHeight="1" spans="1:8">
      <c r="A39" s="110">
        <v>20106</v>
      </c>
      <c r="B39" s="111" t="s">
        <v>66</v>
      </c>
      <c r="C39" s="112">
        <v>2394.65</v>
      </c>
      <c r="D39" s="112">
        <v>2394.65</v>
      </c>
      <c r="E39" s="112">
        <v>2567.4</v>
      </c>
      <c r="F39" s="112">
        <f t="shared" si="1"/>
        <v>107.21</v>
      </c>
      <c r="G39" s="112">
        <v>2140.05</v>
      </c>
      <c r="H39" s="112">
        <f t="shared" si="0"/>
        <v>119.97</v>
      </c>
    </row>
    <row r="40" ht="15" customHeight="1" spans="1:8">
      <c r="A40" s="110">
        <v>2010601</v>
      </c>
      <c r="B40" s="111" t="s">
        <v>41</v>
      </c>
      <c r="C40" s="112">
        <v>852.84</v>
      </c>
      <c r="D40" s="112">
        <v>852.84</v>
      </c>
      <c r="E40" s="112">
        <v>985.86</v>
      </c>
      <c r="F40" s="112">
        <f t="shared" si="1"/>
        <v>115.6</v>
      </c>
      <c r="G40" s="112">
        <v>808.26</v>
      </c>
      <c r="H40" s="112">
        <f t="shared" si="0"/>
        <v>121.97</v>
      </c>
    </row>
    <row r="41" ht="15" customHeight="1" spans="1:8">
      <c r="A41" s="110">
        <v>2010602</v>
      </c>
      <c r="B41" s="111" t="s">
        <v>42</v>
      </c>
      <c r="C41" s="112">
        <v>13.11</v>
      </c>
      <c r="D41" s="112">
        <v>13.11</v>
      </c>
      <c r="E41" s="112">
        <v>8.83</v>
      </c>
      <c r="F41" s="112">
        <f t="shared" si="1"/>
        <v>67.35</v>
      </c>
      <c r="G41" s="112">
        <v>21.66</v>
      </c>
      <c r="H41" s="112">
        <f t="shared" si="0"/>
        <v>40.77</v>
      </c>
    </row>
    <row r="42" ht="15" customHeight="1" spans="1:8">
      <c r="A42" s="110">
        <v>2010604</v>
      </c>
      <c r="B42" s="111" t="s">
        <v>67</v>
      </c>
      <c r="C42" s="112">
        <v>35</v>
      </c>
      <c r="D42" s="112">
        <v>35</v>
      </c>
      <c r="E42" s="112">
        <v>19.83</v>
      </c>
      <c r="F42" s="112">
        <f t="shared" si="1"/>
        <v>56.66</v>
      </c>
      <c r="G42" s="112">
        <v>10</v>
      </c>
      <c r="H42" s="112">
        <f t="shared" si="0"/>
        <v>198.3</v>
      </c>
    </row>
    <row r="43" ht="15" customHeight="1" spans="1:8">
      <c r="A43" s="110">
        <v>2010605</v>
      </c>
      <c r="B43" s="111" t="s">
        <v>68</v>
      </c>
      <c r="C43" s="112">
        <v>90</v>
      </c>
      <c r="D43" s="112">
        <v>90</v>
      </c>
      <c r="E43" s="112">
        <v>61.2</v>
      </c>
      <c r="F43" s="112">
        <f t="shared" si="1"/>
        <v>68</v>
      </c>
      <c r="G43" s="112">
        <v>48.26</v>
      </c>
      <c r="H43" s="112">
        <f t="shared" si="0"/>
        <v>126.81</v>
      </c>
    </row>
    <row r="44" ht="15" customHeight="1" spans="1:8">
      <c r="A44" s="110">
        <v>2010607</v>
      </c>
      <c r="B44" s="111" t="s">
        <v>69</v>
      </c>
      <c r="C44" s="112">
        <v>20</v>
      </c>
      <c r="D44" s="112">
        <v>20</v>
      </c>
      <c r="E44" s="112">
        <v>20</v>
      </c>
      <c r="F44" s="112">
        <f t="shared" si="1"/>
        <v>100</v>
      </c>
      <c r="G44" s="112">
        <v>12</v>
      </c>
      <c r="H44" s="112">
        <f t="shared" si="0"/>
        <v>166.67</v>
      </c>
    </row>
    <row r="45" ht="15" customHeight="1" spans="1:8">
      <c r="A45" s="110">
        <v>2010608</v>
      </c>
      <c r="B45" s="111" t="s">
        <v>70</v>
      </c>
      <c r="C45" s="112">
        <v>260</v>
      </c>
      <c r="D45" s="112">
        <v>260</v>
      </c>
      <c r="E45" s="112">
        <v>273.85</v>
      </c>
      <c r="F45" s="112">
        <f t="shared" si="1"/>
        <v>105.33</v>
      </c>
      <c r="G45" s="112">
        <v>209.79</v>
      </c>
      <c r="H45" s="112">
        <f t="shared" si="0"/>
        <v>130.54</v>
      </c>
    </row>
    <row r="46" ht="15" customHeight="1" spans="1:8">
      <c r="A46" s="110">
        <v>2010650</v>
      </c>
      <c r="B46" s="111" t="s">
        <v>54</v>
      </c>
      <c r="C46" s="112">
        <v>1123.7</v>
      </c>
      <c r="D46" s="112">
        <v>1123.7</v>
      </c>
      <c r="E46" s="112">
        <v>1197.83</v>
      </c>
      <c r="F46" s="112">
        <f t="shared" si="1"/>
        <v>106.6</v>
      </c>
      <c r="G46" s="112">
        <v>1030.08</v>
      </c>
      <c r="H46" s="112">
        <f t="shared" si="0"/>
        <v>116.29</v>
      </c>
    </row>
    <row r="47" s="92" customFormat="1" ht="15" customHeight="1" spans="1:8">
      <c r="A47" s="110">
        <v>20107</v>
      </c>
      <c r="B47" s="111" t="s">
        <v>71</v>
      </c>
      <c r="C47" s="112">
        <v>920</v>
      </c>
      <c r="D47" s="112">
        <v>920</v>
      </c>
      <c r="E47" s="112">
        <v>1872.3</v>
      </c>
      <c r="F47" s="112">
        <f t="shared" si="1"/>
        <v>203.51</v>
      </c>
      <c r="G47" s="112">
        <v>1238</v>
      </c>
      <c r="H47" s="112">
        <f t="shared" si="0"/>
        <v>151.24</v>
      </c>
    </row>
    <row r="48" s="92" customFormat="1" ht="15" customHeight="1" spans="1:8">
      <c r="A48" s="110">
        <v>2010708</v>
      </c>
      <c r="B48" s="111" t="s">
        <v>72</v>
      </c>
      <c r="C48" s="112">
        <v>920</v>
      </c>
      <c r="D48" s="112">
        <v>920</v>
      </c>
      <c r="E48" s="112">
        <v>1872.3</v>
      </c>
      <c r="F48" s="112">
        <f t="shared" si="1"/>
        <v>203.51</v>
      </c>
      <c r="G48" s="112">
        <v>1238</v>
      </c>
      <c r="H48" s="112">
        <f t="shared" si="0"/>
        <v>151.24</v>
      </c>
    </row>
    <row r="49" ht="15" customHeight="1" spans="1:8">
      <c r="A49" s="110">
        <v>20108</v>
      </c>
      <c r="B49" s="111" t="s">
        <v>74</v>
      </c>
      <c r="C49" s="112">
        <v>511.75</v>
      </c>
      <c r="D49" s="112">
        <v>511.75</v>
      </c>
      <c r="E49" s="112">
        <v>480.64</v>
      </c>
      <c r="F49" s="112">
        <f t="shared" si="1"/>
        <v>93.92</v>
      </c>
      <c r="G49" s="112">
        <v>490.62</v>
      </c>
      <c r="H49" s="112">
        <f t="shared" si="0"/>
        <v>97.97</v>
      </c>
    </row>
    <row r="50" ht="15" customHeight="1" spans="1:8">
      <c r="A50" s="110">
        <v>2010801</v>
      </c>
      <c r="B50" s="111" t="s">
        <v>41</v>
      </c>
      <c r="C50" s="112">
        <v>251.14</v>
      </c>
      <c r="D50" s="112">
        <v>251.14</v>
      </c>
      <c r="E50" s="112">
        <v>231.81</v>
      </c>
      <c r="F50" s="112">
        <f t="shared" si="1"/>
        <v>92.3</v>
      </c>
      <c r="G50" s="112">
        <v>280.29</v>
      </c>
      <c r="H50" s="112">
        <f t="shared" si="0"/>
        <v>82.7</v>
      </c>
    </row>
    <row r="51" ht="15" customHeight="1" spans="1:8">
      <c r="A51" s="110">
        <v>2010850</v>
      </c>
      <c r="B51" s="111" t="s">
        <v>54</v>
      </c>
      <c r="C51" s="112">
        <v>260.61</v>
      </c>
      <c r="D51" s="112">
        <v>260.61</v>
      </c>
      <c r="E51" s="112">
        <v>248.83</v>
      </c>
      <c r="F51" s="112">
        <f t="shared" si="1"/>
        <v>95.48</v>
      </c>
      <c r="G51" s="112">
        <v>210.33</v>
      </c>
      <c r="H51" s="112">
        <f t="shared" si="0"/>
        <v>118.3</v>
      </c>
    </row>
    <row r="52" ht="15" customHeight="1" spans="1:8">
      <c r="A52" s="110">
        <v>20110</v>
      </c>
      <c r="B52" s="111" t="s">
        <v>76</v>
      </c>
      <c r="C52" s="112">
        <v>78</v>
      </c>
      <c r="D52" s="112">
        <v>78</v>
      </c>
      <c r="E52" s="112">
        <v>55.36</v>
      </c>
      <c r="F52" s="112">
        <f t="shared" si="1"/>
        <v>70.97</v>
      </c>
      <c r="G52" s="112">
        <v>351.4</v>
      </c>
      <c r="H52" s="112">
        <f t="shared" si="0"/>
        <v>15.75</v>
      </c>
    </row>
    <row r="53" ht="15" customHeight="1" spans="1:8">
      <c r="A53" s="110">
        <v>2011001</v>
      </c>
      <c r="B53" s="111" t="s">
        <v>41</v>
      </c>
      <c r="C53" s="112">
        <v>0</v>
      </c>
      <c r="D53" s="112">
        <v>0</v>
      </c>
      <c r="E53" s="112"/>
      <c r="F53" s="112" t="str">
        <f t="shared" si="1"/>
        <v/>
      </c>
      <c r="G53" s="112">
        <v>308.93</v>
      </c>
      <c r="H53" s="112">
        <f t="shared" si="0"/>
        <v>0</v>
      </c>
    </row>
    <row r="54" ht="15" customHeight="1" spans="1:8">
      <c r="A54" s="110">
        <v>2011002</v>
      </c>
      <c r="B54" s="111" t="s">
        <v>42</v>
      </c>
      <c r="C54" s="112">
        <v>45.5</v>
      </c>
      <c r="D54" s="112">
        <v>45.5</v>
      </c>
      <c r="E54" s="112">
        <v>35.12</v>
      </c>
      <c r="F54" s="112">
        <f t="shared" si="1"/>
        <v>77.19</v>
      </c>
      <c r="G54" s="112">
        <v>25.27</v>
      </c>
      <c r="H54" s="112">
        <f t="shared" si="0"/>
        <v>138.98</v>
      </c>
    </row>
    <row r="55" ht="15" customHeight="1" spans="1:8">
      <c r="A55" s="110">
        <v>2011005</v>
      </c>
      <c r="B55" s="111" t="s">
        <v>77</v>
      </c>
      <c r="C55" s="112">
        <v>7.5</v>
      </c>
      <c r="D55" s="112">
        <v>7.5</v>
      </c>
      <c r="E55" s="112"/>
      <c r="F55" s="112">
        <f t="shared" si="1"/>
        <v>0</v>
      </c>
      <c r="G55" s="112">
        <v>2.29</v>
      </c>
      <c r="H55" s="112">
        <f t="shared" si="0"/>
        <v>0</v>
      </c>
    </row>
    <row r="56" ht="15" customHeight="1" spans="1:8">
      <c r="A56" s="110">
        <v>2011011</v>
      </c>
      <c r="B56" s="111" t="s">
        <v>78</v>
      </c>
      <c r="C56" s="112">
        <v>18</v>
      </c>
      <c r="D56" s="112">
        <v>18</v>
      </c>
      <c r="E56" s="112">
        <v>18</v>
      </c>
      <c r="F56" s="112">
        <f t="shared" si="1"/>
        <v>100</v>
      </c>
      <c r="G56" s="112">
        <v>9.48</v>
      </c>
      <c r="H56" s="112">
        <f t="shared" si="0"/>
        <v>189.87</v>
      </c>
    </row>
    <row r="57" ht="15" customHeight="1" spans="1:8">
      <c r="A57" s="110">
        <v>2011012</v>
      </c>
      <c r="B57" s="111" t="s">
        <v>79</v>
      </c>
      <c r="C57" s="112">
        <v>7</v>
      </c>
      <c r="D57" s="112">
        <v>7</v>
      </c>
      <c r="E57" s="112">
        <v>2.24</v>
      </c>
      <c r="F57" s="112">
        <f t="shared" si="1"/>
        <v>32</v>
      </c>
      <c r="G57" s="112">
        <v>5.43</v>
      </c>
      <c r="H57" s="112">
        <f t="shared" si="0"/>
        <v>41.25</v>
      </c>
    </row>
    <row r="58" ht="15" customHeight="1" spans="1:8">
      <c r="A58" s="110">
        <v>20111</v>
      </c>
      <c r="B58" s="111" t="s">
        <v>80</v>
      </c>
      <c r="C58" s="112">
        <v>1413.17</v>
      </c>
      <c r="D58" s="112">
        <v>1413.17</v>
      </c>
      <c r="E58" s="112">
        <v>1698.44</v>
      </c>
      <c r="F58" s="112">
        <f t="shared" si="1"/>
        <v>120.19</v>
      </c>
      <c r="G58" s="112">
        <v>1265.73</v>
      </c>
      <c r="H58" s="112">
        <f t="shared" si="0"/>
        <v>134.19</v>
      </c>
    </row>
    <row r="59" ht="15" customHeight="1" spans="1:8">
      <c r="A59" s="110">
        <v>2011101</v>
      </c>
      <c r="B59" s="111" t="s">
        <v>41</v>
      </c>
      <c r="C59" s="112">
        <v>1316.97</v>
      </c>
      <c r="D59" s="112">
        <v>1316.97</v>
      </c>
      <c r="E59" s="112">
        <v>1532.33</v>
      </c>
      <c r="F59" s="112">
        <f t="shared" si="1"/>
        <v>116.35</v>
      </c>
      <c r="G59" s="112">
        <v>1186</v>
      </c>
      <c r="H59" s="112">
        <f t="shared" si="0"/>
        <v>129.2</v>
      </c>
    </row>
    <row r="60" ht="15" customHeight="1" spans="1:8">
      <c r="A60" s="110">
        <v>2011102</v>
      </c>
      <c r="B60" s="111" t="s">
        <v>42</v>
      </c>
      <c r="C60" s="112">
        <v>61.2</v>
      </c>
      <c r="D60" s="112">
        <v>61.2</v>
      </c>
      <c r="E60" s="112">
        <v>114.7</v>
      </c>
      <c r="F60" s="112">
        <f t="shared" si="1"/>
        <v>187.42</v>
      </c>
      <c r="G60" s="112">
        <v>44.73</v>
      </c>
      <c r="H60" s="112">
        <f t="shared" si="0"/>
        <v>256.43</v>
      </c>
    </row>
    <row r="61" ht="15" customHeight="1" spans="1:8">
      <c r="A61" s="110">
        <v>2011105</v>
      </c>
      <c r="B61" s="111" t="s">
        <v>81</v>
      </c>
      <c r="C61" s="112">
        <v>35</v>
      </c>
      <c r="D61" s="112">
        <v>35</v>
      </c>
      <c r="E61" s="112">
        <v>51.41</v>
      </c>
      <c r="F61" s="112">
        <f t="shared" si="1"/>
        <v>146.89</v>
      </c>
      <c r="G61" s="112">
        <v>35</v>
      </c>
      <c r="H61" s="112">
        <f t="shared" si="0"/>
        <v>146.89</v>
      </c>
    </row>
    <row r="62" ht="15" customHeight="1" spans="1:8">
      <c r="A62" s="110">
        <v>20113</v>
      </c>
      <c r="B62" s="111" t="s">
        <v>83</v>
      </c>
      <c r="C62" s="112">
        <v>10263.11</v>
      </c>
      <c r="D62" s="112">
        <v>10263.11</v>
      </c>
      <c r="E62" s="112">
        <v>11138.37</v>
      </c>
      <c r="F62" s="112">
        <f t="shared" si="1"/>
        <v>108.53</v>
      </c>
      <c r="G62" s="112">
        <v>10463.58</v>
      </c>
      <c r="H62" s="112">
        <f t="shared" si="0"/>
        <v>106.45</v>
      </c>
    </row>
    <row r="63" ht="15" customHeight="1" spans="1:8">
      <c r="A63" s="110">
        <v>2011301</v>
      </c>
      <c r="B63" s="111" t="s">
        <v>41</v>
      </c>
      <c r="C63" s="112">
        <v>798.07</v>
      </c>
      <c r="D63" s="112">
        <v>798.07</v>
      </c>
      <c r="E63" s="112">
        <v>931.07</v>
      </c>
      <c r="F63" s="112">
        <f t="shared" si="1"/>
        <v>116.67</v>
      </c>
      <c r="G63" s="112">
        <v>773.93</v>
      </c>
      <c r="H63" s="112">
        <f t="shared" si="0"/>
        <v>120.3</v>
      </c>
    </row>
    <row r="64" ht="15" customHeight="1" spans="1:8">
      <c r="A64" s="110">
        <v>2011302</v>
      </c>
      <c r="B64" s="111" t="s">
        <v>42</v>
      </c>
      <c r="C64" s="112">
        <v>143</v>
      </c>
      <c r="D64" s="112">
        <v>143</v>
      </c>
      <c r="E64" s="112">
        <v>122.42</v>
      </c>
      <c r="F64" s="112">
        <f t="shared" si="1"/>
        <v>85.61</v>
      </c>
      <c r="G64" s="112">
        <v>29.23</v>
      </c>
      <c r="H64" s="112">
        <f t="shared" si="0"/>
        <v>418.82</v>
      </c>
    </row>
    <row r="65" ht="15" customHeight="1" spans="1:8">
      <c r="A65" s="110">
        <v>2011305</v>
      </c>
      <c r="B65" s="111" t="s">
        <v>84</v>
      </c>
      <c r="C65" s="112">
        <v>4</v>
      </c>
      <c r="D65" s="112">
        <v>4</v>
      </c>
      <c r="E65" s="112">
        <v>2</v>
      </c>
      <c r="F65" s="112">
        <f t="shared" si="1"/>
        <v>50</v>
      </c>
      <c r="G65" s="112">
        <v>2</v>
      </c>
      <c r="H65" s="112">
        <f t="shared" si="0"/>
        <v>100</v>
      </c>
    </row>
    <row r="66" ht="15" customHeight="1" spans="1:8">
      <c r="A66" s="110">
        <v>2011308</v>
      </c>
      <c r="B66" s="111" t="s">
        <v>85</v>
      </c>
      <c r="C66" s="112">
        <v>8903</v>
      </c>
      <c r="D66" s="112">
        <v>8903</v>
      </c>
      <c r="E66" s="112">
        <v>9658.37</v>
      </c>
      <c r="F66" s="112">
        <f t="shared" si="1"/>
        <v>108.48</v>
      </c>
      <c r="G66" s="112">
        <v>9274.95</v>
      </c>
      <c r="H66" s="112">
        <f t="shared" si="0"/>
        <v>104.13</v>
      </c>
    </row>
    <row r="67" ht="15" customHeight="1" spans="1:8">
      <c r="A67" s="110">
        <v>2011350</v>
      </c>
      <c r="B67" s="111" t="s">
        <v>54</v>
      </c>
      <c r="C67" s="112">
        <v>385.04</v>
      </c>
      <c r="D67" s="112">
        <v>385.04</v>
      </c>
      <c r="E67" s="112">
        <v>423.65</v>
      </c>
      <c r="F67" s="112">
        <f t="shared" si="1"/>
        <v>110.03</v>
      </c>
      <c r="G67" s="112">
        <v>359.61</v>
      </c>
      <c r="H67" s="112">
        <f t="shared" si="0"/>
        <v>117.81</v>
      </c>
    </row>
    <row r="68" ht="15" customHeight="1" spans="1:8">
      <c r="A68" s="110">
        <v>2011399</v>
      </c>
      <c r="B68" s="111" t="s">
        <v>86</v>
      </c>
      <c r="C68" s="112">
        <v>30</v>
      </c>
      <c r="D68" s="112">
        <v>30</v>
      </c>
      <c r="E68" s="112">
        <v>0.86</v>
      </c>
      <c r="F68" s="112">
        <f t="shared" si="1"/>
        <v>2.87</v>
      </c>
      <c r="G68" s="112">
        <v>23.86</v>
      </c>
      <c r="H68" s="112">
        <f t="shared" si="0"/>
        <v>3.6</v>
      </c>
    </row>
    <row r="69" ht="15" customHeight="1" spans="1:8">
      <c r="A69" s="110">
        <v>20115</v>
      </c>
      <c r="B69" s="111" t="s">
        <v>87</v>
      </c>
      <c r="C69" s="112">
        <v>4036.94</v>
      </c>
      <c r="D69" s="112">
        <v>4036.94</v>
      </c>
      <c r="E69" s="112">
        <v>3995.71</v>
      </c>
      <c r="F69" s="112">
        <f t="shared" si="1"/>
        <v>98.98</v>
      </c>
      <c r="G69" s="112">
        <v>3683.63</v>
      </c>
      <c r="H69" s="112">
        <f t="shared" ref="H69:H132" si="2">IF(G69=0,"",E69/G69*100)</f>
        <v>108.47</v>
      </c>
    </row>
    <row r="70" ht="15" customHeight="1" spans="1:8">
      <c r="A70" s="110">
        <v>2011501</v>
      </c>
      <c r="B70" s="111" t="s">
        <v>41</v>
      </c>
      <c r="C70" s="112">
        <v>3586.24</v>
      </c>
      <c r="D70" s="112">
        <v>3586.24</v>
      </c>
      <c r="E70" s="112">
        <v>3635.7</v>
      </c>
      <c r="F70" s="112">
        <f t="shared" ref="F70:F133" si="3">IF(C70=0,"",E70/D70*100)</f>
        <v>101.38</v>
      </c>
      <c r="G70" s="112">
        <v>3411.7</v>
      </c>
      <c r="H70" s="112">
        <f t="shared" si="2"/>
        <v>106.57</v>
      </c>
    </row>
    <row r="71" ht="15" customHeight="1" spans="1:8">
      <c r="A71" s="110">
        <v>2011502</v>
      </c>
      <c r="B71" s="111" t="s">
        <v>42</v>
      </c>
      <c r="C71" s="112">
        <v>146.3</v>
      </c>
      <c r="D71" s="112">
        <v>146.3</v>
      </c>
      <c r="E71" s="112">
        <v>88.44</v>
      </c>
      <c r="F71" s="112">
        <f t="shared" si="3"/>
        <v>60.45</v>
      </c>
      <c r="G71" s="112">
        <v>29.47</v>
      </c>
      <c r="H71" s="112">
        <f t="shared" si="2"/>
        <v>300.1</v>
      </c>
    </row>
    <row r="72" ht="15" customHeight="1" spans="1:8">
      <c r="A72" s="110">
        <v>2011504</v>
      </c>
      <c r="B72" s="111" t="s">
        <v>88</v>
      </c>
      <c r="C72" s="112">
        <v>183.4</v>
      </c>
      <c r="D72" s="112">
        <v>183.4</v>
      </c>
      <c r="E72" s="112">
        <v>170.03</v>
      </c>
      <c r="F72" s="112">
        <f t="shared" si="3"/>
        <v>92.71</v>
      </c>
      <c r="G72" s="112">
        <v>147.62</v>
      </c>
      <c r="H72" s="112">
        <f t="shared" si="2"/>
        <v>115.18</v>
      </c>
    </row>
    <row r="73" ht="15" customHeight="1" spans="1:8">
      <c r="A73" s="110">
        <v>2011505</v>
      </c>
      <c r="B73" s="111" t="s">
        <v>89</v>
      </c>
      <c r="C73" s="112">
        <v>81</v>
      </c>
      <c r="D73" s="112">
        <v>81</v>
      </c>
      <c r="E73" s="112">
        <v>96.02</v>
      </c>
      <c r="F73" s="112">
        <f t="shared" si="3"/>
        <v>118.54</v>
      </c>
      <c r="G73" s="112">
        <v>46.84</v>
      </c>
      <c r="H73" s="112">
        <f t="shared" si="2"/>
        <v>205</v>
      </c>
    </row>
    <row r="74" ht="15" customHeight="1" spans="1:8">
      <c r="A74" s="110">
        <v>2011506</v>
      </c>
      <c r="B74" s="111" t="s">
        <v>90</v>
      </c>
      <c r="C74" s="112">
        <v>40</v>
      </c>
      <c r="D74" s="112">
        <v>40</v>
      </c>
      <c r="E74" s="112">
        <v>5.52</v>
      </c>
      <c r="F74" s="112">
        <f t="shared" si="3"/>
        <v>13.8</v>
      </c>
      <c r="G74" s="112">
        <v>48</v>
      </c>
      <c r="H74" s="112">
        <f t="shared" si="2"/>
        <v>11.5</v>
      </c>
    </row>
    <row r="75" ht="30" customHeight="1" spans="1:8">
      <c r="A75" s="110">
        <v>20117</v>
      </c>
      <c r="B75" s="111" t="s">
        <v>92</v>
      </c>
      <c r="C75" s="112">
        <v>96.5</v>
      </c>
      <c r="D75" s="112">
        <v>96.5</v>
      </c>
      <c r="E75" s="112">
        <v>91.19</v>
      </c>
      <c r="F75" s="112">
        <f t="shared" si="3"/>
        <v>94.5</v>
      </c>
      <c r="G75" s="112">
        <v>85.97</v>
      </c>
      <c r="H75" s="112">
        <f t="shared" si="2"/>
        <v>106.07</v>
      </c>
    </row>
    <row r="76" ht="30" customHeight="1" spans="1:8">
      <c r="A76" s="110">
        <v>2011706</v>
      </c>
      <c r="B76" s="111" t="s">
        <v>93</v>
      </c>
      <c r="C76" s="112">
        <v>96.5</v>
      </c>
      <c r="D76" s="112">
        <v>96.5</v>
      </c>
      <c r="E76" s="112">
        <v>91.19</v>
      </c>
      <c r="F76" s="112">
        <f t="shared" si="3"/>
        <v>94.5</v>
      </c>
      <c r="G76" s="112">
        <v>85.97</v>
      </c>
      <c r="H76" s="112">
        <f t="shared" si="2"/>
        <v>106.07</v>
      </c>
    </row>
    <row r="77" ht="15" customHeight="1" spans="1:8">
      <c r="A77" s="110">
        <v>20126</v>
      </c>
      <c r="B77" s="111" t="s">
        <v>94</v>
      </c>
      <c r="C77" s="112">
        <v>40</v>
      </c>
      <c r="D77" s="112">
        <v>40</v>
      </c>
      <c r="E77" s="112">
        <v>39.9</v>
      </c>
      <c r="F77" s="112">
        <f t="shared" si="3"/>
        <v>99.75</v>
      </c>
      <c r="G77" s="112">
        <v>40</v>
      </c>
      <c r="H77" s="112">
        <f t="shared" si="2"/>
        <v>99.75</v>
      </c>
    </row>
    <row r="78" ht="15" customHeight="1" spans="1:8">
      <c r="A78" s="110">
        <v>2012604</v>
      </c>
      <c r="B78" s="111" t="s">
        <v>95</v>
      </c>
      <c r="C78" s="112">
        <v>40</v>
      </c>
      <c r="D78" s="112">
        <v>40</v>
      </c>
      <c r="E78" s="112">
        <v>39.9</v>
      </c>
      <c r="F78" s="112">
        <f t="shared" si="3"/>
        <v>99.75</v>
      </c>
      <c r="G78" s="112">
        <v>40</v>
      </c>
      <c r="H78" s="112">
        <f t="shared" si="2"/>
        <v>99.75</v>
      </c>
    </row>
    <row r="79" ht="15" customHeight="1" spans="1:8">
      <c r="A79" s="110">
        <v>20128</v>
      </c>
      <c r="B79" s="111" t="s">
        <v>96</v>
      </c>
      <c r="C79" s="112">
        <v>234.74</v>
      </c>
      <c r="D79" s="112">
        <v>234.74</v>
      </c>
      <c r="E79" s="112">
        <v>225.77</v>
      </c>
      <c r="F79" s="112">
        <f t="shared" si="3"/>
        <v>96.18</v>
      </c>
      <c r="G79" s="112">
        <v>219.27</v>
      </c>
      <c r="H79" s="112">
        <f t="shared" si="2"/>
        <v>102.96</v>
      </c>
    </row>
    <row r="80" ht="15" customHeight="1" spans="1:8">
      <c r="A80" s="110">
        <v>2012801</v>
      </c>
      <c r="B80" s="111" t="s">
        <v>41</v>
      </c>
      <c r="C80" s="112">
        <v>176.94</v>
      </c>
      <c r="D80" s="112">
        <v>176.94</v>
      </c>
      <c r="E80" s="112">
        <v>182.77</v>
      </c>
      <c r="F80" s="112">
        <f t="shared" si="3"/>
        <v>103.29</v>
      </c>
      <c r="G80" s="112">
        <v>170.16</v>
      </c>
      <c r="H80" s="112">
        <f t="shared" si="2"/>
        <v>107.41</v>
      </c>
    </row>
    <row r="81" ht="15" customHeight="1" spans="1:8">
      <c r="A81" s="110">
        <v>2012802</v>
      </c>
      <c r="B81" s="111" t="s">
        <v>42</v>
      </c>
      <c r="C81" s="112">
        <v>57.8</v>
      </c>
      <c r="D81" s="112">
        <v>57.8</v>
      </c>
      <c r="E81" s="112">
        <v>43</v>
      </c>
      <c r="F81" s="112">
        <f t="shared" si="3"/>
        <v>74.39</v>
      </c>
      <c r="G81" s="112">
        <v>49.11</v>
      </c>
      <c r="H81" s="112">
        <f t="shared" si="2"/>
        <v>87.56</v>
      </c>
    </row>
    <row r="82" ht="15" customHeight="1" spans="1:8">
      <c r="A82" s="110">
        <v>20129</v>
      </c>
      <c r="B82" s="111" t="s">
        <v>97</v>
      </c>
      <c r="C82" s="112">
        <f>1106.670123</f>
        <v>1106.67</v>
      </c>
      <c r="D82" s="112">
        <f>1106.670123</f>
        <v>1106.67</v>
      </c>
      <c r="E82" s="112">
        <v>1064.12</v>
      </c>
      <c r="F82" s="112">
        <f t="shared" si="3"/>
        <v>96.16</v>
      </c>
      <c r="G82" s="112">
        <v>763.11</v>
      </c>
      <c r="H82" s="112">
        <f t="shared" si="2"/>
        <v>139.45</v>
      </c>
    </row>
    <row r="83" ht="15" customHeight="1" spans="1:8">
      <c r="A83" s="110">
        <v>2012901</v>
      </c>
      <c r="B83" s="111" t="s">
        <v>41</v>
      </c>
      <c r="C83" s="112">
        <v>574.8</v>
      </c>
      <c r="D83" s="112">
        <v>574.8</v>
      </c>
      <c r="E83" s="112">
        <v>561.79</v>
      </c>
      <c r="F83" s="112">
        <f t="shared" si="3"/>
        <v>97.74</v>
      </c>
      <c r="G83" s="112">
        <v>533.99</v>
      </c>
      <c r="H83" s="112">
        <f t="shared" si="2"/>
        <v>105.21</v>
      </c>
    </row>
    <row r="84" ht="15" customHeight="1" spans="1:8">
      <c r="A84" s="110">
        <v>2012902</v>
      </c>
      <c r="B84" s="111" t="s">
        <v>42</v>
      </c>
      <c r="C84" s="112">
        <v>205.78</v>
      </c>
      <c r="D84" s="112">
        <v>205.78</v>
      </c>
      <c r="E84" s="112">
        <v>195.94</v>
      </c>
      <c r="F84" s="112">
        <f t="shared" si="3"/>
        <v>95.22</v>
      </c>
      <c r="G84" s="112">
        <v>134.19</v>
      </c>
      <c r="H84" s="112">
        <f t="shared" si="2"/>
        <v>146.02</v>
      </c>
    </row>
    <row r="85" ht="15" customHeight="1" spans="1:8">
      <c r="A85" s="110">
        <v>2012950</v>
      </c>
      <c r="B85" s="111" t="s">
        <v>54</v>
      </c>
      <c r="C85" s="112">
        <v>96.09</v>
      </c>
      <c r="D85" s="112">
        <v>96.09</v>
      </c>
      <c r="E85" s="112">
        <v>76.39</v>
      </c>
      <c r="F85" s="112">
        <f t="shared" si="3"/>
        <v>79.5</v>
      </c>
      <c r="G85" s="112">
        <v>64.93</v>
      </c>
      <c r="H85" s="112">
        <f t="shared" si="2"/>
        <v>117.65</v>
      </c>
    </row>
    <row r="86" ht="15" customHeight="1" spans="1:8">
      <c r="A86" s="110">
        <v>2012999</v>
      </c>
      <c r="B86" s="111" t="s">
        <v>98</v>
      </c>
      <c r="C86" s="112">
        <v>230</v>
      </c>
      <c r="D86" s="112">
        <v>230</v>
      </c>
      <c r="E86" s="112">
        <v>230</v>
      </c>
      <c r="F86" s="112">
        <f t="shared" si="3"/>
        <v>100</v>
      </c>
      <c r="G86" s="112">
        <v>30</v>
      </c>
      <c r="H86" s="112">
        <f t="shared" si="2"/>
        <v>766.67</v>
      </c>
    </row>
    <row r="87" ht="30" customHeight="1" spans="1:8">
      <c r="A87" s="110">
        <v>20131</v>
      </c>
      <c r="B87" s="111" t="s">
        <v>99</v>
      </c>
      <c r="C87" s="112">
        <f>1265.841872+30</f>
        <v>1295.84</v>
      </c>
      <c r="D87" s="112">
        <f>1265.841872+30</f>
        <v>1295.84</v>
      </c>
      <c r="E87" s="112">
        <v>1184.13</v>
      </c>
      <c r="F87" s="112">
        <f t="shared" si="3"/>
        <v>91.38</v>
      </c>
      <c r="G87" s="112">
        <v>1082.41</v>
      </c>
      <c r="H87" s="112">
        <f t="shared" si="2"/>
        <v>109.4</v>
      </c>
    </row>
    <row r="88" ht="15" customHeight="1" spans="1:8">
      <c r="A88" s="110">
        <v>2013101</v>
      </c>
      <c r="B88" s="111" t="s">
        <v>41</v>
      </c>
      <c r="C88" s="112">
        <v>798.64</v>
      </c>
      <c r="D88" s="112">
        <v>798.64</v>
      </c>
      <c r="E88" s="112">
        <v>832.04</v>
      </c>
      <c r="F88" s="112">
        <f t="shared" si="3"/>
        <v>104.18</v>
      </c>
      <c r="G88" s="112">
        <v>743.92</v>
      </c>
      <c r="H88" s="112">
        <f t="shared" si="2"/>
        <v>111.85</v>
      </c>
    </row>
    <row r="89" ht="15" customHeight="1" spans="1:8">
      <c r="A89" s="110">
        <v>2013102</v>
      </c>
      <c r="B89" s="111" t="s">
        <v>42</v>
      </c>
      <c r="C89" s="112">
        <f>467.2+30</f>
        <v>497.2</v>
      </c>
      <c r="D89" s="112">
        <f>467.2+30</f>
        <v>497.2</v>
      </c>
      <c r="E89" s="112">
        <v>352.09</v>
      </c>
      <c r="F89" s="112">
        <f t="shared" si="3"/>
        <v>70.81</v>
      </c>
      <c r="G89" s="112">
        <v>338.49</v>
      </c>
      <c r="H89" s="112">
        <f t="shared" si="2"/>
        <v>104.02</v>
      </c>
    </row>
    <row r="90" ht="15" customHeight="1" spans="1:8">
      <c r="A90" s="110">
        <v>20132</v>
      </c>
      <c r="B90" s="111" t="s">
        <v>390</v>
      </c>
      <c r="C90" s="112">
        <v>1030.75</v>
      </c>
      <c r="D90" s="112">
        <v>1030.75</v>
      </c>
      <c r="E90" s="112">
        <v>968.09</v>
      </c>
      <c r="F90" s="112">
        <f t="shared" si="3"/>
        <v>93.92</v>
      </c>
      <c r="G90" s="112">
        <v>672.58</v>
      </c>
      <c r="H90" s="112">
        <f t="shared" si="2"/>
        <v>143.94</v>
      </c>
    </row>
    <row r="91" ht="15" customHeight="1" spans="1:8">
      <c r="A91" s="110">
        <v>2013201</v>
      </c>
      <c r="B91" s="111" t="s">
        <v>41</v>
      </c>
      <c r="C91" s="112">
        <v>454.21</v>
      </c>
      <c r="D91" s="112">
        <v>454.21</v>
      </c>
      <c r="E91" s="112">
        <v>455.32</v>
      </c>
      <c r="F91" s="112">
        <f t="shared" si="3"/>
        <v>100.24</v>
      </c>
      <c r="G91" s="112">
        <v>418.96</v>
      </c>
      <c r="H91" s="112">
        <f t="shared" si="2"/>
        <v>108.68</v>
      </c>
    </row>
    <row r="92" ht="15" customHeight="1" spans="1:8">
      <c r="A92" s="110">
        <v>2013202</v>
      </c>
      <c r="B92" s="111" t="s">
        <v>42</v>
      </c>
      <c r="C92" s="112">
        <v>516.95</v>
      </c>
      <c r="D92" s="112">
        <v>516.95</v>
      </c>
      <c r="E92" s="112">
        <v>453.51</v>
      </c>
      <c r="F92" s="112">
        <f t="shared" si="3"/>
        <v>87.73</v>
      </c>
      <c r="G92" s="112">
        <v>211.58</v>
      </c>
      <c r="H92" s="112">
        <f t="shared" si="2"/>
        <v>214.34</v>
      </c>
    </row>
    <row r="93" ht="15" customHeight="1" spans="1:8">
      <c r="A93" s="110">
        <v>2013250</v>
      </c>
      <c r="B93" s="111" t="s">
        <v>54</v>
      </c>
      <c r="C93" s="112">
        <v>59.59</v>
      </c>
      <c r="D93" s="112">
        <v>59.59</v>
      </c>
      <c r="E93" s="112">
        <v>59.26</v>
      </c>
      <c r="F93" s="112">
        <f t="shared" si="3"/>
        <v>99.45</v>
      </c>
      <c r="G93" s="112">
        <v>42.04</v>
      </c>
      <c r="H93" s="112">
        <f t="shared" si="2"/>
        <v>140.96</v>
      </c>
    </row>
    <row r="94" ht="15" customHeight="1" spans="1:8">
      <c r="A94" s="110">
        <v>20133</v>
      </c>
      <c r="B94" s="111" t="s">
        <v>102</v>
      </c>
      <c r="C94" s="112">
        <v>1137.75</v>
      </c>
      <c r="D94" s="112">
        <v>1137.75</v>
      </c>
      <c r="E94" s="112">
        <v>1072.07</v>
      </c>
      <c r="F94" s="112">
        <f t="shared" si="3"/>
        <v>94.23</v>
      </c>
      <c r="G94" s="112">
        <v>726.41</v>
      </c>
      <c r="H94" s="112">
        <f t="shared" si="2"/>
        <v>147.58</v>
      </c>
    </row>
    <row r="95" ht="15" customHeight="1" spans="1:8">
      <c r="A95" s="110">
        <v>2013301</v>
      </c>
      <c r="B95" s="111" t="s">
        <v>41</v>
      </c>
      <c r="C95" s="112">
        <v>322.77</v>
      </c>
      <c r="D95" s="112">
        <v>322.77</v>
      </c>
      <c r="E95" s="112">
        <v>305.4</v>
      </c>
      <c r="F95" s="112">
        <f t="shared" si="3"/>
        <v>94.62</v>
      </c>
      <c r="G95" s="112">
        <v>293.47</v>
      </c>
      <c r="H95" s="112">
        <f t="shared" si="2"/>
        <v>104.07</v>
      </c>
    </row>
    <row r="96" ht="15" customHeight="1" spans="1:8">
      <c r="A96" s="110">
        <v>2013302</v>
      </c>
      <c r="B96" s="111" t="s">
        <v>42</v>
      </c>
      <c r="C96" s="112">
        <v>434</v>
      </c>
      <c r="D96" s="112">
        <v>434</v>
      </c>
      <c r="E96" s="112">
        <v>336.7</v>
      </c>
      <c r="F96" s="112">
        <f t="shared" si="3"/>
        <v>77.58</v>
      </c>
      <c r="G96" s="112">
        <v>119.35</v>
      </c>
      <c r="H96" s="112">
        <f t="shared" si="2"/>
        <v>282.11</v>
      </c>
    </row>
    <row r="97" ht="15" customHeight="1" spans="1:8">
      <c r="A97" s="110">
        <v>2013350</v>
      </c>
      <c r="B97" s="111" t="s">
        <v>54</v>
      </c>
      <c r="C97" s="112">
        <v>380.98</v>
      </c>
      <c r="D97" s="112">
        <v>380.98</v>
      </c>
      <c r="E97" s="112">
        <v>429.97</v>
      </c>
      <c r="F97" s="112">
        <f t="shared" si="3"/>
        <v>112.86</v>
      </c>
      <c r="G97" s="112">
        <v>313.59</v>
      </c>
      <c r="H97" s="112">
        <f t="shared" si="2"/>
        <v>137.11</v>
      </c>
    </row>
    <row r="98" ht="15" customHeight="1" spans="1:8">
      <c r="A98" s="110">
        <v>20134</v>
      </c>
      <c r="B98" s="111" t="s">
        <v>103</v>
      </c>
      <c r="C98" s="112">
        <v>542.53</v>
      </c>
      <c r="D98" s="112">
        <v>542.53</v>
      </c>
      <c r="E98" s="112">
        <v>490.98</v>
      </c>
      <c r="F98" s="112">
        <f t="shared" si="3"/>
        <v>90.5</v>
      </c>
      <c r="G98" s="112">
        <v>469.71</v>
      </c>
      <c r="H98" s="112">
        <f t="shared" si="2"/>
        <v>104.53</v>
      </c>
    </row>
    <row r="99" ht="15" customHeight="1" spans="1:8">
      <c r="A99" s="110">
        <v>2013401</v>
      </c>
      <c r="B99" s="111" t="s">
        <v>41</v>
      </c>
      <c r="C99" s="112">
        <v>329.86</v>
      </c>
      <c r="D99" s="112">
        <v>329.86</v>
      </c>
      <c r="E99" s="112">
        <v>294.7</v>
      </c>
      <c r="F99" s="112">
        <f t="shared" si="3"/>
        <v>89.34</v>
      </c>
      <c r="G99" s="112">
        <v>271.2</v>
      </c>
      <c r="H99" s="112">
        <f t="shared" si="2"/>
        <v>108.67</v>
      </c>
    </row>
    <row r="100" ht="15" customHeight="1" spans="1:8">
      <c r="A100" s="110">
        <v>2013402</v>
      </c>
      <c r="B100" s="111" t="s">
        <v>42</v>
      </c>
      <c r="C100" s="112">
        <v>212.67</v>
      </c>
      <c r="D100" s="112">
        <v>212.67</v>
      </c>
      <c r="E100" s="112">
        <v>196.28</v>
      </c>
      <c r="F100" s="112">
        <f t="shared" si="3"/>
        <v>92.29</v>
      </c>
      <c r="G100" s="112">
        <v>198.51</v>
      </c>
      <c r="H100" s="112">
        <f t="shared" si="2"/>
        <v>98.88</v>
      </c>
    </row>
    <row r="101" ht="15" customHeight="1" spans="1:8">
      <c r="A101" s="110">
        <v>20136</v>
      </c>
      <c r="B101" s="111" t="s">
        <v>104</v>
      </c>
      <c r="C101" s="112">
        <v>289.44</v>
      </c>
      <c r="D101" s="112">
        <v>289.44</v>
      </c>
      <c r="E101" s="112">
        <v>444.38</v>
      </c>
      <c r="F101" s="112">
        <f t="shared" si="3"/>
        <v>153.53</v>
      </c>
      <c r="G101" s="112">
        <v>243.69</v>
      </c>
      <c r="H101" s="112">
        <f t="shared" si="2"/>
        <v>182.35</v>
      </c>
    </row>
    <row r="102" ht="15" customHeight="1" spans="1:8">
      <c r="A102" s="110">
        <v>2013601</v>
      </c>
      <c r="B102" s="111" t="s">
        <v>41</v>
      </c>
      <c r="C102" s="112">
        <v>0</v>
      </c>
      <c r="D102" s="112">
        <v>0</v>
      </c>
      <c r="E102" s="112"/>
      <c r="F102" s="112" t="str">
        <f t="shared" si="3"/>
        <v/>
      </c>
      <c r="G102" s="112">
        <v>25.92</v>
      </c>
      <c r="H102" s="112">
        <f t="shared" si="2"/>
        <v>0</v>
      </c>
    </row>
    <row r="103" ht="15" customHeight="1" spans="1:8">
      <c r="A103" s="110">
        <v>2013602</v>
      </c>
      <c r="B103" s="111" t="s">
        <v>42</v>
      </c>
      <c r="C103" s="112">
        <v>128.78</v>
      </c>
      <c r="D103" s="112">
        <v>128.78</v>
      </c>
      <c r="E103" s="112">
        <v>287</v>
      </c>
      <c r="F103" s="112">
        <f t="shared" si="3"/>
        <v>222.86</v>
      </c>
      <c r="G103" s="112">
        <v>115.6</v>
      </c>
      <c r="H103" s="112">
        <f t="shared" si="2"/>
        <v>248.27</v>
      </c>
    </row>
    <row r="104" ht="15" customHeight="1" spans="1:8">
      <c r="A104" s="110">
        <v>2013650</v>
      </c>
      <c r="B104" s="111" t="s">
        <v>54</v>
      </c>
      <c r="C104" s="112">
        <v>160.66</v>
      </c>
      <c r="D104" s="112">
        <v>160.66</v>
      </c>
      <c r="E104" s="112">
        <v>157.38</v>
      </c>
      <c r="F104" s="112">
        <f t="shared" si="3"/>
        <v>97.96</v>
      </c>
      <c r="G104" s="112">
        <v>102.17</v>
      </c>
      <c r="H104" s="112">
        <f t="shared" si="2"/>
        <v>154.04</v>
      </c>
    </row>
    <row r="105" ht="15" customHeight="1" spans="1:8">
      <c r="A105" s="108">
        <v>203</v>
      </c>
      <c r="B105" s="109" t="s">
        <v>108</v>
      </c>
      <c r="C105" s="105">
        <v>420.38</v>
      </c>
      <c r="D105" s="105">
        <v>420.38</v>
      </c>
      <c r="E105" s="105">
        <v>706.64</v>
      </c>
      <c r="F105" s="105">
        <f t="shared" si="3"/>
        <v>168.1</v>
      </c>
      <c r="G105" s="105">
        <v>388.9</v>
      </c>
      <c r="H105" s="105">
        <f t="shared" si="2"/>
        <v>181.7</v>
      </c>
    </row>
    <row r="106" ht="15" customHeight="1" spans="1:8">
      <c r="A106" s="108">
        <v>204</v>
      </c>
      <c r="B106" s="109" t="s">
        <v>109</v>
      </c>
      <c r="C106" s="105">
        <v>44905.08</v>
      </c>
      <c r="D106" s="105">
        <v>44905.08</v>
      </c>
      <c r="E106" s="105">
        <v>44416.91</v>
      </c>
      <c r="F106" s="105">
        <f t="shared" si="3"/>
        <v>98.91</v>
      </c>
      <c r="G106" s="105">
        <v>43550.74</v>
      </c>
      <c r="H106" s="105">
        <f t="shared" si="2"/>
        <v>101.99</v>
      </c>
    </row>
    <row r="107" ht="15" customHeight="1" spans="1:8">
      <c r="A107" s="110">
        <v>20401</v>
      </c>
      <c r="B107" s="111" t="s">
        <v>391</v>
      </c>
      <c r="C107" s="112">
        <v>482</v>
      </c>
      <c r="D107" s="112">
        <v>482</v>
      </c>
      <c r="E107" s="112">
        <v>482</v>
      </c>
      <c r="F107" s="112">
        <f t="shared" si="3"/>
        <v>100</v>
      </c>
      <c r="G107" s="112">
        <v>547</v>
      </c>
      <c r="H107" s="112">
        <f t="shared" si="2"/>
        <v>88.12</v>
      </c>
    </row>
    <row r="108" ht="15" customHeight="1" spans="1:8">
      <c r="A108" s="110">
        <v>2040101</v>
      </c>
      <c r="B108" s="111" t="s">
        <v>111</v>
      </c>
      <c r="C108" s="112">
        <v>52</v>
      </c>
      <c r="D108" s="112">
        <v>52</v>
      </c>
      <c r="E108" s="112">
        <v>52</v>
      </c>
      <c r="F108" s="112">
        <f t="shared" si="3"/>
        <v>100</v>
      </c>
      <c r="G108" s="112">
        <v>52</v>
      </c>
      <c r="H108" s="112">
        <f t="shared" si="2"/>
        <v>100</v>
      </c>
    </row>
    <row r="109" ht="15" customHeight="1" spans="1:8">
      <c r="A109" s="110">
        <v>2040103</v>
      </c>
      <c r="B109" s="111" t="s">
        <v>112</v>
      </c>
      <c r="C109" s="112">
        <v>430</v>
      </c>
      <c r="D109" s="112">
        <v>430</v>
      </c>
      <c r="E109" s="112">
        <v>430</v>
      </c>
      <c r="F109" s="112">
        <f t="shared" si="3"/>
        <v>100</v>
      </c>
      <c r="G109" s="112">
        <v>495</v>
      </c>
      <c r="H109" s="112">
        <f t="shared" si="2"/>
        <v>86.87</v>
      </c>
    </row>
    <row r="110" ht="15" customHeight="1" spans="1:8">
      <c r="A110" s="110">
        <v>20402</v>
      </c>
      <c r="B110" s="111" t="s">
        <v>113</v>
      </c>
      <c r="C110" s="112">
        <v>33769.75</v>
      </c>
      <c r="D110" s="112">
        <v>33769.75</v>
      </c>
      <c r="E110" s="112">
        <v>32833.38</v>
      </c>
      <c r="F110" s="112">
        <f t="shared" si="3"/>
        <v>97.23</v>
      </c>
      <c r="G110" s="112">
        <v>33829.05</v>
      </c>
      <c r="H110" s="112">
        <f t="shared" si="2"/>
        <v>97.06</v>
      </c>
    </row>
    <row r="111" ht="15" customHeight="1" spans="1:8">
      <c r="A111" s="110">
        <v>2040201</v>
      </c>
      <c r="B111" s="111" t="s">
        <v>41</v>
      </c>
      <c r="C111" s="112">
        <v>22186.56</v>
      </c>
      <c r="D111" s="112">
        <v>22186.56</v>
      </c>
      <c r="E111" s="112">
        <v>22416.19</v>
      </c>
      <c r="F111" s="112">
        <f t="shared" si="3"/>
        <v>101.03</v>
      </c>
      <c r="G111" s="112">
        <v>20267.48</v>
      </c>
      <c r="H111" s="112">
        <f t="shared" si="2"/>
        <v>110.6</v>
      </c>
    </row>
    <row r="112" ht="15" customHeight="1" spans="1:8">
      <c r="A112" s="110">
        <v>2040202</v>
      </c>
      <c r="B112" s="111" t="s">
        <v>42</v>
      </c>
      <c r="C112" s="112">
        <v>5269.56</v>
      </c>
      <c r="D112" s="112">
        <v>5269.56</v>
      </c>
      <c r="E112" s="112">
        <v>4829.8</v>
      </c>
      <c r="F112" s="112">
        <f t="shared" si="3"/>
        <v>91.65</v>
      </c>
      <c r="G112" s="112">
        <v>5546.07</v>
      </c>
      <c r="H112" s="112">
        <f t="shared" si="2"/>
        <v>87.09</v>
      </c>
    </row>
    <row r="113" ht="15" customHeight="1" spans="1:8">
      <c r="A113" s="110">
        <v>2040204</v>
      </c>
      <c r="B113" s="111" t="s">
        <v>114</v>
      </c>
      <c r="C113" s="112">
        <v>550</v>
      </c>
      <c r="D113" s="112">
        <v>550</v>
      </c>
      <c r="E113" s="112">
        <v>460.4</v>
      </c>
      <c r="F113" s="112">
        <f t="shared" si="3"/>
        <v>83.71</v>
      </c>
      <c r="G113" s="112">
        <v>270.3</v>
      </c>
      <c r="H113" s="112">
        <f t="shared" si="2"/>
        <v>170.33</v>
      </c>
    </row>
    <row r="114" ht="15" customHeight="1" spans="1:8">
      <c r="A114" s="110">
        <v>2040206</v>
      </c>
      <c r="B114" s="111" t="s">
        <v>115</v>
      </c>
      <c r="C114" s="112">
        <v>50</v>
      </c>
      <c r="D114" s="112">
        <v>50</v>
      </c>
      <c r="E114" s="112">
        <v>50</v>
      </c>
      <c r="F114" s="112">
        <f t="shared" si="3"/>
        <v>100</v>
      </c>
      <c r="G114" s="112">
        <v>350</v>
      </c>
      <c r="H114" s="112">
        <f t="shared" si="2"/>
        <v>14.29</v>
      </c>
    </row>
    <row r="115" ht="15" customHeight="1" spans="1:8">
      <c r="A115" s="110">
        <v>2040211</v>
      </c>
      <c r="B115" s="111" t="s">
        <v>116</v>
      </c>
      <c r="C115" s="112">
        <v>60</v>
      </c>
      <c r="D115" s="112">
        <v>60</v>
      </c>
      <c r="E115" s="112">
        <v>60</v>
      </c>
      <c r="F115" s="112">
        <f t="shared" si="3"/>
        <v>100</v>
      </c>
      <c r="G115" s="112">
        <v>60</v>
      </c>
      <c r="H115" s="112">
        <f t="shared" si="2"/>
        <v>100</v>
      </c>
    </row>
    <row r="116" ht="15" customHeight="1" spans="1:8">
      <c r="A116" s="110">
        <v>2040212</v>
      </c>
      <c r="B116" s="111" t="s">
        <v>117</v>
      </c>
      <c r="C116" s="112">
        <v>131.9</v>
      </c>
      <c r="D116" s="112">
        <v>131.9</v>
      </c>
      <c r="E116" s="112">
        <v>142.05</v>
      </c>
      <c r="F116" s="112">
        <f t="shared" si="3"/>
        <v>107.7</v>
      </c>
      <c r="G116" s="112">
        <v>220.7</v>
      </c>
      <c r="H116" s="112">
        <f t="shared" si="2"/>
        <v>64.36</v>
      </c>
    </row>
    <row r="117" ht="15" customHeight="1" spans="1:8">
      <c r="A117" s="110">
        <v>2040214</v>
      </c>
      <c r="B117" s="111" t="s">
        <v>118</v>
      </c>
      <c r="C117" s="112">
        <v>1928</v>
      </c>
      <c r="D117" s="112">
        <v>1928</v>
      </c>
      <c r="E117" s="112">
        <v>1928</v>
      </c>
      <c r="F117" s="112">
        <f t="shared" si="3"/>
        <v>100</v>
      </c>
      <c r="G117" s="112">
        <v>1928</v>
      </c>
      <c r="H117" s="112">
        <f t="shared" si="2"/>
        <v>100</v>
      </c>
    </row>
    <row r="118" ht="15" customHeight="1" spans="1:8">
      <c r="A118" s="110">
        <v>2040217</v>
      </c>
      <c r="B118" s="111" t="s">
        <v>119</v>
      </c>
      <c r="C118" s="112">
        <v>415</v>
      </c>
      <c r="D118" s="112">
        <v>415</v>
      </c>
      <c r="E118" s="112">
        <v>415</v>
      </c>
      <c r="F118" s="112">
        <f t="shared" si="3"/>
        <v>100</v>
      </c>
      <c r="G118" s="112">
        <v>371.48</v>
      </c>
      <c r="H118" s="112">
        <f t="shared" si="2"/>
        <v>111.72</v>
      </c>
    </row>
    <row r="119" ht="15" customHeight="1" spans="1:8">
      <c r="A119" s="110">
        <v>2040299</v>
      </c>
      <c r="B119" s="111" t="s">
        <v>120</v>
      </c>
      <c r="C119" s="112">
        <v>3178.73</v>
      </c>
      <c r="D119" s="112">
        <v>3178.73</v>
      </c>
      <c r="E119" s="112">
        <v>2531.95</v>
      </c>
      <c r="F119" s="112">
        <f t="shared" si="3"/>
        <v>79.65</v>
      </c>
      <c r="G119" s="112">
        <v>4815.02</v>
      </c>
      <c r="H119" s="112">
        <f t="shared" si="2"/>
        <v>52.58</v>
      </c>
    </row>
    <row r="120" ht="15" customHeight="1" spans="1:8">
      <c r="A120" s="110">
        <v>20404</v>
      </c>
      <c r="B120" s="111" t="s">
        <v>121</v>
      </c>
      <c r="C120" s="112">
        <v>2757.01</v>
      </c>
      <c r="D120" s="112">
        <v>2757.01</v>
      </c>
      <c r="E120" s="112">
        <v>2777.13</v>
      </c>
      <c r="F120" s="112">
        <f t="shared" si="3"/>
        <v>100.73</v>
      </c>
      <c r="G120" s="112">
        <v>2392.52</v>
      </c>
      <c r="H120" s="112">
        <f t="shared" si="2"/>
        <v>116.08</v>
      </c>
    </row>
    <row r="121" ht="15" customHeight="1" spans="1:8">
      <c r="A121" s="110">
        <v>2040401</v>
      </c>
      <c r="B121" s="111" t="s">
        <v>41</v>
      </c>
      <c r="C121" s="112">
        <v>2257.43</v>
      </c>
      <c r="D121" s="112">
        <v>2257.43</v>
      </c>
      <c r="E121" s="112">
        <v>2321.68</v>
      </c>
      <c r="F121" s="112">
        <f t="shared" si="3"/>
        <v>102.85</v>
      </c>
      <c r="G121" s="112">
        <v>1999.83</v>
      </c>
      <c r="H121" s="112">
        <f t="shared" si="2"/>
        <v>116.09</v>
      </c>
    </row>
    <row r="122" ht="15" customHeight="1" spans="1:8">
      <c r="A122" s="110">
        <v>2040402</v>
      </c>
      <c r="B122" s="111" t="s">
        <v>42</v>
      </c>
      <c r="C122" s="112">
        <v>81.62</v>
      </c>
      <c r="D122" s="112">
        <v>81.62</v>
      </c>
      <c r="E122" s="112">
        <v>86.91</v>
      </c>
      <c r="F122" s="112">
        <f t="shared" si="3"/>
        <v>106.48</v>
      </c>
      <c r="G122" s="112">
        <v>35.37</v>
      </c>
      <c r="H122" s="112">
        <f t="shared" si="2"/>
        <v>245.72</v>
      </c>
    </row>
    <row r="123" ht="15" customHeight="1" spans="1:8">
      <c r="A123" s="110">
        <v>2040404</v>
      </c>
      <c r="B123" s="111" t="s">
        <v>122</v>
      </c>
      <c r="C123" s="112">
        <v>16</v>
      </c>
      <c r="D123" s="112">
        <v>16</v>
      </c>
      <c r="E123" s="112"/>
      <c r="F123" s="112">
        <f t="shared" si="3"/>
        <v>0</v>
      </c>
      <c r="G123" s="112">
        <v>6</v>
      </c>
      <c r="H123" s="112">
        <f t="shared" si="2"/>
        <v>0</v>
      </c>
    </row>
    <row r="124" ht="15" customHeight="1" spans="1:8">
      <c r="A124" s="110">
        <v>2040406</v>
      </c>
      <c r="B124" s="111" t="s">
        <v>123</v>
      </c>
      <c r="C124" s="112">
        <v>200</v>
      </c>
      <c r="D124" s="112">
        <v>200</v>
      </c>
      <c r="E124" s="112">
        <v>184.9</v>
      </c>
      <c r="F124" s="112">
        <f t="shared" si="3"/>
        <v>92.45</v>
      </c>
      <c r="G124" s="112">
        <v>190</v>
      </c>
      <c r="H124" s="112">
        <f t="shared" si="2"/>
        <v>97.32</v>
      </c>
    </row>
    <row r="125" ht="15" customHeight="1" spans="1:8">
      <c r="A125" s="110">
        <v>2040450</v>
      </c>
      <c r="B125" s="111" t="s">
        <v>54</v>
      </c>
      <c r="C125" s="112">
        <v>201.96</v>
      </c>
      <c r="D125" s="112">
        <v>201.96</v>
      </c>
      <c r="E125" s="112">
        <v>183.64</v>
      </c>
      <c r="F125" s="112">
        <f t="shared" si="3"/>
        <v>90.93</v>
      </c>
      <c r="G125" s="112">
        <v>161.32</v>
      </c>
      <c r="H125" s="112">
        <f t="shared" si="2"/>
        <v>113.84</v>
      </c>
    </row>
    <row r="126" ht="15" customHeight="1" spans="1:8">
      <c r="A126" s="110">
        <v>20405</v>
      </c>
      <c r="B126" s="111" t="s">
        <v>124</v>
      </c>
      <c r="C126" s="112">
        <v>5829.25</v>
      </c>
      <c r="D126" s="112">
        <v>5829.25</v>
      </c>
      <c r="E126" s="112">
        <v>6282.13</v>
      </c>
      <c r="F126" s="112">
        <f t="shared" si="3"/>
        <v>107.77</v>
      </c>
      <c r="G126" s="112">
        <v>5122.01</v>
      </c>
      <c r="H126" s="112">
        <f t="shared" si="2"/>
        <v>122.65</v>
      </c>
    </row>
    <row r="127" ht="15" customHeight="1" spans="1:8">
      <c r="A127" s="110">
        <v>2040501</v>
      </c>
      <c r="B127" s="111" t="s">
        <v>41</v>
      </c>
      <c r="C127" s="112">
        <v>3449.76</v>
      </c>
      <c r="D127" s="112">
        <v>3449.76</v>
      </c>
      <c r="E127" s="112">
        <v>3885.9</v>
      </c>
      <c r="F127" s="112">
        <f t="shared" si="3"/>
        <v>112.64</v>
      </c>
      <c r="G127" s="112">
        <v>3320.21</v>
      </c>
      <c r="H127" s="112">
        <f t="shared" si="2"/>
        <v>117.04</v>
      </c>
    </row>
    <row r="128" ht="15" customHeight="1" spans="1:8">
      <c r="A128" s="110">
        <v>2040502</v>
      </c>
      <c r="B128" s="111" t="s">
        <v>42</v>
      </c>
      <c r="C128" s="112">
        <v>834.1</v>
      </c>
      <c r="D128" s="112">
        <v>834.1</v>
      </c>
      <c r="E128" s="112">
        <v>850.85</v>
      </c>
      <c r="F128" s="112">
        <f t="shared" si="3"/>
        <v>102.01</v>
      </c>
      <c r="G128" s="112">
        <v>410.67</v>
      </c>
      <c r="H128" s="112">
        <f t="shared" si="2"/>
        <v>207.19</v>
      </c>
    </row>
    <row r="129" ht="15" customHeight="1" spans="1:8">
      <c r="A129" s="110">
        <v>2040504</v>
      </c>
      <c r="B129" s="111" t="s">
        <v>125</v>
      </c>
      <c r="C129" s="112">
        <v>750</v>
      </c>
      <c r="D129" s="112">
        <v>750</v>
      </c>
      <c r="E129" s="112">
        <v>750</v>
      </c>
      <c r="F129" s="112">
        <f t="shared" si="3"/>
        <v>100</v>
      </c>
      <c r="G129" s="112">
        <v>667.77</v>
      </c>
      <c r="H129" s="112">
        <f t="shared" si="2"/>
        <v>112.31</v>
      </c>
    </row>
    <row r="130" ht="15" customHeight="1" spans="1:8">
      <c r="A130" s="110">
        <v>2040550</v>
      </c>
      <c r="B130" s="111" t="s">
        <v>54</v>
      </c>
      <c r="C130" s="112">
        <v>795.39</v>
      </c>
      <c r="D130" s="112">
        <v>795.39</v>
      </c>
      <c r="E130" s="112">
        <v>795.39</v>
      </c>
      <c r="F130" s="112">
        <f t="shared" si="3"/>
        <v>100</v>
      </c>
      <c r="G130" s="112">
        <v>723.36</v>
      </c>
      <c r="H130" s="112">
        <f t="shared" si="2"/>
        <v>109.96</v>
      </c>
    </row>
    <row r="131" ht="15" customHeight="1" spans="1:8">
      <c r="A131" s="110">
        <v>20406</v>
      </c>
      <c r="B131" s="111" t="s">
        <v>126</v>
      </c>
      <c r="C131" s="112">
        <v>1997.08</v>
      </c>
      <c r="D131" s="112">
        <v>1997.08</v>
      </c>
      <c r="E131" s="112">
        <v>1972.26</v>
      </c>
      <c r="F131" s="112">
        <f t="shared" si="3"/>
        <v>98.76</v>
      </c>
      <c r="G131" s="112">
        <v>1590.16</v>
      </c>
      <c r="H131" s="112">
        <f t="shared" si="2"/>
        <v>124.03</v>
      </c>
    </row>
    <row r="132" ht="15" customHeight="1" spans="1:8">
      <c r="A132" s="110">
        <v>2040601</v>
      </c>
      <c r="B132" s="111" t="s">
        <v>41</v>
      </c>
      <c r="C132" s="112">
        <v>1314.84</v>
      </c>
      <c r="D132" s="112">
        <v>1314.84</v>
      </c>
      <c r="E132" s="112">
        <v>1293.86</v>
      </c>
      <c r="F132" s="112">
        <f t="shared" si="3"/>
        <v>98.4</v>
      </c>
      <c r="G132" s="112">
        <v>1060.62</v>
      </c>
      <c r="H132" s="112">
        <f t="shared" si="2"/>
        <v>121.99</v>
      </c>
    </row>
    <row r="133" ht="15" customHeight="1" spans="1:8">
      <c r="A133" s="110">
        <v>2040602</v>
      </c>
      <c r="B133" s="111" t="s">
        <v>42</v>
      </c>
      <c r="C133" s="112">
        <v>63.5</v>
      </c>
      <c r="D133" s="112">
        <v>63.5</v>
      </c>
      <c r="E133" s="112">
        <v>60.88</v>
      </c>
      <c r="F133" s="112">
        <f t="shared" si="3"/>
        <v>95.87</v>
      </c>
      <c r="G133" s="112">
        <v>7.18</v>
      </c>
      <c r="H133" s="112">
        <f t="shared" ref="H133:H196" si="4">IF(G133=0,"",E133/G133*100)</f>
        <v>847.91</v>
      </c>
    </row>
    <row r="134" ht="15" customHeight="1" spans="1:8">
      <c r="A134" s="110">
        <v>2040604</v>
      </c>
      <c r="B134" s="111" t="s">
        <v>127</v>
      </c>
      <c r="C134" s="112">
        <v>288.78</v>
      </c>
      <c r="D134" s="112">
        <v>288.78</v>
      </c>
      <c r="E134" s="112">
        <v>280.95</v>
      </c>
      <c r="F134" s="112">
        <f t="shared" ref="F134:F197" si="5">IF(C134=0,"",E134/D134*100)</f>
        <v>97.29</v>
      </c>
      <c r="G134" s="112">
        <v>256.48</v>
      </c>
      <c r="H134" s="112">
        <f t="shared" si="4"/>
        <v>109.54</v>
      </c>
    </row>
    <row r="135" ht="15" customHeight="1" spans="1:8">
      <c r="A135" s="110">
        <v>2040605</v>
      </c>
      <c r="B135" s="111" t="s">
        <v>128</v>
      </c>
      <c r="C135" s="112">
        <v>98.46</v>
      </c>
      <c r="D135" s="112">
        <v>98.46</v>
      </c>
      <c r="E135" s="112">
        <v>98.15</v>
      </c>
      <c r="F135" s="112">
        <f t="shared" si="5"/>
        <v>99.69</v>
      </c>
      <c r="G135" s="112">
        <v>54.33</v>
      </c>
      <c r="H135" s="112">
        <f t="shared" si="4"/>
        <v>180.66</v>
      </c>
    </row>
    <row r="136" ht="15" customHeight="1" spans="1:8">
      <c r="A136" s="110">
        <v>2040607</v>
      </c>
      <c r="B136" s="111" t="s">
        <v>129</v>
      </c>
      <c r="C136" s="112">
        <v>231.5</v>
      </c>
      <c r="D136" s="112">
        <v>231.5</v>
      </c>
      <c r="E136" s="112">
        <v>238.42</v>
      </c>
      <c r="F136" s="112">
        <f t="shared" si="5"/>
        <v>102.99</v>
      </c>
      <c r="G136" s="112">
        <v>211.55</v>
      </c>
      <c r="H136" s="112">
        <f t="shared" si="4"/>
        <v>112.7</v>
      </c>
    </row>
    <row r="137" ht="15" customHeight="1" spans="1:8">
      <c r="A137" s="108">
        <v>205</v>
      </c>
      <c r="B137" s="109" t="s">
        <v>133</v>
      </c>
      <c r="C137" s="105">
        <v>113177.77</v>
      </c>
      <c r="D137" s="105">
        <f>4000+113177.77</f>
        <v>117177.77</v>
      </c>
      <c r="E137" s="105">
        <v>124323.64</v>
      </c>
      <c r="F137" s="105">
        <f t="shared" si="5"/>
        <v>106.1</v>
      </c>
      <c r="G137" s="105">
        <v>107465.54</v>
      </c>
      <c r="H137" s="105">
        <f t="shared" si="4"/>
        <v>115.69</v>
      </c>
    </row>
    <row r="138" ht="15" customHeight="1" spans="1:8">
      <c r="A138" s="110">
        <v>20501</v>
      </c>
      <c r="B138" s="111" t="s">
        <v>134</v>
      </c>
      <c r="C138" s="112">
        <v>412.23</v>
      </c>
      <c r="D138" s="112">
        <v>412.23</v>
      </c>
      <c r="E138" s="112">
        <v>409.61</v>
      </c>
      <c r="F138" s="112">
        <f t="shared" si="5"/>
        <v>99.36</v>
      </c>
      <c r="G138" s="112">
        <v>401.95</v>
      </c>
      <c r="H138" s="112">
        <f t="shared" si="4"/>
        <v>101.91</v>
      </c>
    </row>
    <row r="139" ht="15" customHeight="1" spans="1:8">
      <c r="A139" s="110">
        <v>2050101</v>
      </c>
      <c r="B139" s="111" t="s">
        <v>41</v>
      </c>
      <c r="C139" s="112">
        <v>412.23</v>
      </c>
      <c r="D139" s="112">
        <v>412.23</v>
      </c>
      <c r="E139" s="112">
        <v>409.61</v>
      </c>
      <c r="F139" s="112">
        <f t="shared" si="5"/>
        <v>99.36</v>
      </c>
      <c r="G139" s="112">
        <v>401.95</v>
      </c>
      <c r="H139" s="112">
        <f t="shared" si="4"/>
        <v>101.91</v>
      </c>
    </row>
    <row r="140" ht="15" customHeight="1" spans="1:8">
      <c r="A140" s="110">
        <v>20502</v>
      </c>
      <c r="B140" s="111" t="s">
        <v>135</v>
      </c>
      <c r="C140" s="112">
        <v>88380</v>
      </c>
      <c r="D140" s="112">
        <v>88380</v>
      </c>
      <c r="E140" s="112">
        <v>93800</v>
      </c>
      <c r="F140" s="112">
        <f t="shared" si="5"/>
        <v>106.13</v>
      </c>
      <c r="G140" s="112">
        <v>82925.6</v>
      </c>
      <c r="H140" s="112">
        <f t="shared" si="4"/>
        <v>113.11</v>
      </c>
    </row>
    <row r="141" ht="15" customHeight="1" spans="1:8">
      <c r="A141" s="110">
        <v>2050201</v>
      </c>
      <c r="B141" s="111" t="s">
        <v>136</v>
      </c>
      <c r="C141" s="112">
        <v>11000</v>
      </c>
      <c r="D141" s="112">
        <v>11000</v>
      </c>
      <c r="E141" s="112">
        <v>11000</v>
      </c>
      <c r="F141" s="112">
        <f t="shared" si="5"/>
        <v>100</v>
      </c>
      <c r="G141" s="112">
        <v>9300</v>
      </c>
      <c r="H141" s="112">
        <f t="shared" si="4"/>
        <v>118.28</v>
      </c>
    </row>
    <row r="142" ht="15" customHeight="1" spans="1:8">
      <c r="A142" s="110">
        <v>2050202</v>
      </c>
      <c r="B142" s="111" t="s">
        <v>137</v>
      </c>
      <c r="C142" s="112">
        <v>42500</v>
      </c>
      <c r="D142" s="112">
        <v>42500</v>
      </c>
      <c r="E142" s="112">
        <v>47000</v>
      </c>
      <c r="F142" s="112">
        <f t="shared" si="5"/>
        <v>110.59</v>
      </c>
      <c r="G142" s="112">
        <v>40901</v>
      </c>
      <c r="H142" s="112">
        <f t="shared" si="4"/>
        <v>114.91</v>
      </c>
    </row>
    <row r="143" ht="15" customHeight="1" spans="1:8">
      <c r="A143" s="110">
        <v>2050203</v>
      </c>
      <c r="B143" s="111" t="s">
        <v>138</v>
      </c>
      <c r="C143" s="112">
        <v>33000</v>
      </c>
      <c r="D143" s="112">
        <v>33000</v>
      </c>
      <c r="E143" s="112">
        <v>33200</v>
      </c>
      <c r="F143" s="112">
        <f t="shared" si="5"/>
        <v>100.61</v>
      </c>
      <c r="G143" s="112">
        <v>30888.6</v>
      </c>
      <c r="H143" s="112">
        <f t="shared" si="4"/>
        <v>107.48</v>
      </c>
    </row>
    <row r="144" ht="15" customHeight="1" spans="1:8">
      <c r="A144" s="110">
        <v>2050204</v>
      </c>
      <c r="B144" s="111" t="s">
        <v>139</v>
      </c>
      <c r="C144" s="112">
        <v>1880</v>
      </c>
      <c r="D144" s="112">
        <v>1880</v>
      </c>
      <c r="E144" s="112">
        <v>1900</v>
      </c>
      <c r="F144" s="112">
        <f t="shared" si="5"/>
        <v>101.06</v>
      </c>
      <c r="G144" s="112">
        <v>1836</v>
      </c>
      <c r="H144" s="112">
        <f t="shared" si="4"/>
        <v>103.49</v>
      </c>
    </row>
    <row r="145" ht="15" customHeight="1" spans="1:8">
      <c r="A145" s="110">
        <v>2050299</v>
      </c>
      <c r="B145" s="111" t="s">
        <v>140</v>
      </c>
      <c r="C145" s="112"/>
      <c r="D145" s="112"/>
      <c r="E145" s="112">
        <v>700</v>
      </c>
      <c r="F145" s="112" t="str">
        <f t="shared" si="5"/>
        <v/>
      </c>
      <c r="G145" s="112"/>
      <c r="H145" s="112" t="str">
        <f t="shared" si="4"/>
        <v/>
      </c>
    </row>
    <row r="146" ht="15" customHeight="1" spans="1:8">
      <c r="A146" s="110">
        <v>20503</v>
      </c>
      <c r="B146" s="111" t="s">
        <v>141</v>
      </c>
      <c r="C146" s="112">
        <v>2700</v>
      </c>
      <c r="D146" s="112">
        <v>2700</v>
      </c>
      <c r="E146" s="112">
        <v>2637</v>
      </c>
      <c r="F146" s="112">
        <f t="shared" si="5"/>
        <v>97.67</v>
      </c>
      <c r="G146" s="112">
        <v>2610</v>
      </c>
      <c r="H146" s="112">
        <f t="shared" si="4"/>
        <v>101.03</v>
      </c>
    </row>
    <row r="147" ht="15" customHeight="1" spans="1:8">
      <c r="A147" s="110">
        <v>2050304</v>
      </c>
      <c r="B147" s="111" t="s">
        <v>142</v>
      </c>
      <c r="C147" s="112">
        <v>2700</v>
      </c>
      <c r="D147" s="112">
        <v>2700</v>
      </c>
      <c r="E147" s="112">
        <v>2637</v>
      </c>
      <c r="F147" s="112">
        <f t="shared" si="5"/>
        <v>97.67</v>
      </c>
      <c r="G147" s="112">
        <v>2610</v>
      </c>
      <c r="H147" s="112">
        <f t="shared" si="4"/>
        <v>101.03</v>
      </c>
    </row>
    <row r="148" ht="15" customHeight="1" spans="1:8">
      <c r="A148" s="110">
        <v>20504</v>
      </c>
      <c r="B148" s="111" t="s">
        <v>143</v>
      </c>
      <c r="C148" s="112">
        <v>1200</v>
      </c>
      <c r="D148" s="112">
        <v>1200</v>
      </c>
      <c r="E148" s="112">
        <v>1300</v>
      </c>
      <c r="F148" s="112">
        <f t="shared" si="5"/>
        <v>108.33</v>
      </c>
      <c r="G148" s="112">
        <v>1153</v>
      </c>
      <c r="H148" s="112">
        <f t="shared" si="4"/>
        <v>112.75</v>
      </c>
    </row>
    <row r="149" ht="15" customHeight="1" spans="1:8">
      <c r="A149" s="110">
        <v>2050499</v>
      </c>
      <c r="B149" s="111" t="s">
        <v>144</v>
      </c>
      <c r="C149" s="112">
        <v>1200</v>
      </c>
      <c r="D149" s="112">
        <v>1200</v>
      </c>
      <c r="E149" s="112">
        <v>1300</v>
      </c>
      <c r="F149" s="112">
        <f t="shared" si="5"/>
        <v>108.33</v>
      </c>
      <c r="G149" s="112">
        <v>1153</v>
      </c>
      <c r="H149" s="112">
        <f t="shared" si="4"/>
        <v>112.75</v>
      </c>
    </row>
    <row r="150" ht="15" customHeight="1" spans="1:8">
      <c r="A150" s="110">
        <v>20507</v>
      </c>
      <c r="B150" s="111" t="s">
        <v>145</v>
      </c>
      <c r="C150" s="112">
        <v>500</v>
      </c>
      <c r="D150" s="112">
        <v>500</v>
      </c>
      <c r="E150" s="112">
        <v>500</v>
      </c>
      <c r="F150" s="112">
        <f t="shared" si="5"/>
        <v>100</v>
      </c>
      <c r="G150" s="112">
        <v>483</v>
      </c>
      <c r="H150" s="112">
        <f t="shared" si="4"/>
        <v>103.52</v>
      </c>
    </row>
    <row r="151" ht="15" customHeight="1" spans="1:8">
      <c r="A151" s="110">
        <v>2050799</v>
      </c>
      <c r="B151" s="111" t="s">
        <v>146</v>
      </c>
      <c r="C151" s="112">
        <v>500</v>
      </c>
      <c r="D151" s="112">
        <v>500</v>
      </c>
      <c r="E151" s="112">
        <v>500</v>
      </c>
      <c r="F151" s="112">
        <f t="shared" si="5"/>
        <v>100</v>
      </c>
      <c r="G151" s="112">
        <v>483</v>
      </c>
      <c r="H151" s="112">
        <f t="shared" si="4"/>
        <v>103.52</v>
      </c>
    </row>
    <row r="152" ht="15" customHeight="1" spans="1:8">
      <c r="A152" s="110">
        <v>20508</v>
      </c>
      <c r="B152" s="111" t="s">
        <v>147</v>
      </c>
      <c r="C152" s="112">
        <v>900</v>
      </c>
      <c r="D152" s="112">
        <v>900</v>
      </c>
      <c r="E152" s="112">
        <v>900</v>
      </c>
      <c r="F152" s="112">
        <f t="shared" si="5"/>
        <v>100</v>
      </c>
      <c r="G152" s="112">
        <v>872</v>
      </c>
      <c r="H152" s="112">
        <f t="shared" si="4"/>
        <v>103.21</v>
      </c>
    </row>
    <row r="153" ht="15" customHeight="1" spans="1:8">
      <c r="A153" s="110">
        <v>2050899</v>
      </c>
      <c r="B153" s="111" t="s">
        <v>148</v>
      </c>
      <c r="C153" s="112">
        <v>900</v>
      </c>
      <c r="D153" s="112">
        <v>900</v>
      </c>
      <c r="E153" s="112">
        <v>900</v>
      </c>
      <c r="F153" s="112">
        <f t="shared" si="5"/>
        <v>100</v>
      </c>
      <c r="G153" s="112">
        <v>872</v>
      </c>
      <c r="H153" s="112">
        <f t="shared" si="4"/>
        <v>103.21</v>
      </c>
    </row>
    <row r="154" ht="15" customHeight="1" spans="1:8">
      <c r="A154" s="110">
        <v>20509</v>
      </c>
      <c r="B154" s="111" t="s">
        <v>149</v>
      </c>
      <c r="C154" s="112">
        <v>14434</v>
      </c>
      <c r="D154" s="112">
        <v>14434</v>
      </c>
      <c r="E154" s="112">
        <v>14792.29</v>
      </c>
      <c r="F154" s="112">
        <f t="shared" si="5"/>
        <v>102.48</v>
      </c>
      <c r="G154" s="112">
        <v>14872.97</v>
      </c>
      <c r="H154" s="112">
        <f t="shared" si="4"/>
        <v>99.46</v>
      </c>
    </row>
    <row r="155" ht="24" customHeight="1" spans="1:8">
      <c r="A155" s="110">
        <v>2050999</v>
      </c>
      <c r="B155" s="111" t="s">
        <v>150</v>
      </c>
      <c r="C155" s="112">
        <v>14434</v>
      </c>
      <c r="D155" s="112">
        <v>14434</v>
      </c>
      <c r="E155" s="112">
        <v>14792.29</v>
      </c>
      <c r="F155" s="112">
        <f t="shared" si="5"/>
        <v>102.48</v>
      </c>
      <c r="G155" s="112">
        <v>14872.97</v>
      </c>
      <c r="H155" s="112">
        <f t="shared" si="4"/>
        <v>99.46</v>
      </c>
    </row>
    <row r="156" ht="15" customHeight="1" spans="1:8">
      <c r="A156" s="110">
        <v>20599</v>
      </c>
      <c r="B156" s="111" t="s">
        <v>151</v>
      </c>
      <c r="C156" s="112">
        <v>4651.54</v>
      </c>
      <c r="D156" s="112">
        <f>4000+4651.54</f>
        <v>8651.54</v>
      </c>
      <c r="E156" s="112">
        <v>9984.74</v>
      </c>
      <c r="F156" s="112">
        <f t="shared" si="5"/>
        <v>115.41</v>
      </c>
      <c r="G156" s="112">
        <v>4147.02</v>
      </c>
      <c r="H156" s="112">
        <f t="shared" si="4"/>
        <v>240.77</v>
      </c>
    </row>
    <row r="157" ht="15" customHeight="1" spans="1:8">
      <c r="A157" s="110">
        <v>2059999</v>
      </c>
      <c r="B157" s="111" t="s">
        <v>152</v>
      </c>
      <c r="C157" s="112">
        <v>4651.54</v>
      </c>
      <c r="D157" s="112">
        <f>4000+4651.54</f>
        <v>8651.54</v>
      </c>
      <c r="E157" s="112">
        <v>9984.74</v>
      </c>
      <c r="F157" s="112">
        <f t="shared" si="5"/>
        <v>115.41</v>
      </c>
      <c r="G157" s="112">
        <v>4147.02</v>
      </c>
      <c r="H157" s="112">
        <f t="shared" si="4"/>
        <v>240.77</v>
      </c>
    </row>
    <row r="158" ht="15" customHeight="1" spans="1:8">
      <c r="A158" s="108">
        <v>206</v>
      </c>
      <c r="B158" s="109" t="s">
        <v>153</v>
      </c>
      <c r="C158" s="105">
        <v>25642.33</v>
      </c>
      <c r="D158" s="105">
        <v>25642.33</v>
      </c>
      <c r="E158" s="105">
        <v>29323.4</v>
      </c>
      <c r="F158" s="105">
        <f t="shared" si="5"/>
        <v>114.36</v>
      </c>
      <c r="G158" s="105">
        <v>24762.06</v>
      </c>
      <c r="H158" s="105">
        <f t="shared" si="4"/>
        <v>118.42</v>
      </c>
    </row>
    <row r="159" ht="15" customHeight="1" spans="1:8">
      <c r="A159" s="110">
        <v>20601</v>
      </c>
      <c r="B159" s="111" t="s">
        <v>154</v>
      </c>
      <c r="C159" s="112">
        <v>1382.1</v>
      </c>
      <c r="D159" s="112">
        <v>1382.1</v>
      </c>
      <c r="E159" s="112">
        <v>1190.4</v>
      </c>
      <c r="F159" s="112">
        <f t="shared" si="5"/>
        <v>86.13</v>
      </c>
      <c r="G159" s="112">
        <v>1239.42</v>
      </c>
      <c r="H159" s="112">
        <f t="shared" si="4"/>
        <v>96.04</v>
      </c>
    </row>
    <row r="160" ht="15" customHeight="1" spans="1:8">
      <c r="A160" s="110">
        <v>2060101</v>
      </c>
      <c r="B160" s="111" t="s">
        <v>41</v>
      </c>
      <c r="C160" s="112">
        <v>492.32</v>
      </c>
      <c r="D160" s="112">
        <v>492.32</v>
      </c>
      <c r="E160" s="112">
        <v>519.94</v>
      </c>
      <c r="F160" s="112">
        <f t="shared" si="5"/>
        <v>105.61</v>
      </c>
      <c r="G160" s="112">
        <v>438.78</v>
      </c>
      <c r="H160" s="112">
        <f t="shared" si="4"/>
        <v>118.5</v>
      </c>
    </row>
    <row r="161" ht="15" customHeight="1" spans="1:8">
      <c r="A161" s="110">
        <v>2060102</v>
      </c>
      <c r="B161" s="111" t="s">
        <v>42</v>
      </c>
      <c r="C161" s="112">
        <v>655.48</v>
      </c>
      <c r="D161" s="112">
        <v>655.48</v>
      </c>
      <c r="E161" s="112">
        <v>442.48</v>
      </c>
      <c r="F161" s="112">
        <f t="shared" si="5"/>
        <v>67.5</v>
      </c>
      <c r="G161" s="112">
        <v>636.26</v>
      </c>
      <c r="H161" s="112">
        <f t="shared" si="4"/>
        <v>69.54</v>
      </c>
    </row>
    <row r="162" ht="24" customHeight="1" spans="1:8">
      <c r="A162" s="110">
        <v>2060199</v>
      </c>
      <c r="B162" s="111" t="s">
        <v>155</v>
      </c>
      <c r="C162" s="112">
        <v>234.3</v>
      </c>
      <c r="D162" s="112">
        <v>234.3</v>
      </c>
      <c r="E162" s="112">
        <v>227.98</v>
      </c>
      <c r="F162" s="112">
        <f t="shared" si="5"/>
        <v>97.3</v>
      </c>
      <c r="G162" s="112">
        <v>164.38</v>
      </c>
      <c r="H162" s="112">
        <f t="shared" si="4"/>
        <v>138.69</v>
      </c>
    </row>
    <row r="163" ht="15" customHeight="1" spans="1:8">
      <c r="A163" s="110">
        <v>20604</v>
      </c>
      <c r="B163" s="111" t="s">
        <v>156</v>
      </c>
      <c r="C163" s="112">
        <v>6960</v>
      </c>
      <c r="D163" s="112">
        <v>6960</v>
      </c>
      <c r="E163" s="112">
        <v>5983.2</v>
      </c>
      <c r="F163" s="112">
        <f t="shared" si="5"/>
        <v>85.97</v>
      </c>
      <c r="G163" s="112">
        <v>5251.6</v>
      </c>
      <c r="H163" s="112">
        <f t="shared" si="4"/>
        <v>113.93</v>
      </c>
    </row>
    <row r="164" ht="15" customHeight="1" spans="1:8">
      <c r="A164" s="110">
        <v>2060403</v>
      </c>
      <c r="B164" s="111" t="s">
        <v>157</v>
      </c>
      <c r="C164" s="112">
        <v>6960</v>
      </c>
      <c r="D164" s="112">
        <v>6960</v>
      </c>
      <c r="E164" s="112">
        <v>5983.2</v>
      </c>
      <c r="F164" s="112">
        <f t="shared" si="5"/>
        <v>85.97</v>
      </c>
      <c r="G164" s="112">
        <v>5251.6</v>
      </c>
      <c r="H164" s="112">
        <f t="shared" si="4"/>
        <v>113.93</v>
      </c>
    </row>
    <row r="165" ht="15" customHeight="1" spans="1:8">
      <c r="A165" s="110">
        <v>20605</v>
      </c>
      <c r="B165" s="111" t="s">
        <v>158</v>
      </c>
      <c r="C165" s="112">
        <v>49.6</v>
      </c>
      <c r="D165" s="112">
        <v>49.6</v>
      </c>
      <c r="E165" s="112">
        <v>53.07</v>
      </c>
      <c r="F165" s="112">
        <f t="shared" si="5"/>
        <v>107</v>
      </c>
      <c r="G165" s="112">
        <v>66.96</v>
      </c>
      <c r="H165" s="112">
        <f t="shared" si="4"/>
        <v>79.26</v>
      </c>
    </row>
    <row r="166" ht="15" customHeight="1" spans="1:8">
      <c r="A166" s="110">
        <v>2060501</v>
      </c>
      <c r="B166" s="111" t="s">
        <v>159</v>
      </c>
      <c r="C166" s="112">
        <v>49.6</v>
      </c>
      <c r="D166" s="112">
        <v>49.6</v>
      </c>
      <c r="E166" s="112">
        <v>53.07</v>
      </c>
      <c r="F166" s="112">
        <f t="shared" si="5"/>
        <v>107</v>
      </c>
      <c r="G166" s="112">
        <v>66.96</v>
      </c>
      <c r="H166" s="112">
        <f t="shared" si="4"/>
        <v>79.26</v>
      </c>
    </row>
    <row r="167" ht="15" customHeight="1" spans="1:8">
      <c r="A167" s="110">
        <v>20607</v>
      </c>
      <c r="B167" s="111" t="s">
        <v>160</v>
      </c>
      <c r="C167" s="112">
        <v>1733.79</v>
      </c>
      <c r="D167" s="112">
        <v>1733.79</v>
      </c>
      <c r="E167" s="112">
        <v>1699.16</v>
      </c>
      <c r="F167" s="112">
        <f t="shared" si="5"/>
        <v>98</v>
      </c>
      <c r="G167" s="112">
        <v>1396.07</v>
      </c>
      <c r="H167" s="112">
        <f t="shared" si="4"/>
        <v>121.71</v>
      </c>
    </row>
    <row r="168" ht="15" customHeight="1" spans="1:8">
      <c r="A168" s="110">
        <v>2060701</v>
      </c>
      <c r="B168" s="111" t="s">
        <v>159</v>
      </c>
      <c r="C168" s="112">
        <v>217.79</v>
      </c>
      <c r="D168" s="112">
        <v>217.79</v>
      </c>
      <c r="E168" s="112">
        <v>208.68</v>
      </c>
      <c r="F168" s="112">
        <f t="shared" si="5"/>
        <v>95.82</v>
      </c>
      <c r="G168" s="112">
        <v>285.3</v>
      </c>
      <c r="H168" s="112">
        <f t="shared" si="4"/>
        <v>73.14</v>
      </c>
    </row>
    <row r="169" ht="15" customHeight="1" spans="1:8">
      <c r="A169" s="110">
        <v>2060702</v>
      </c>
      <c r="B169" s="111" t="s">
        <v>161</v>
      </c>
      <c r="C169" s="112">
        <v>1432.5</v>
      </c>
      <c r="D169" s="112">
        <v>1432.5</v>
      </c>
      <c r="E169" s="112">
        <v>1407.65</v>
      </c>
      <c r="F169" s="112">
        <f t="shared" si="5"/>
        <v>98.27</v>
      </c>
      <c r="G169" s="112">
        <v>1065.49</v>
      </c>
      <c r="H169" s="112">
        <f t="shared" si="4"/>
        <v>132.11</v>
      </c>
    </row>
    <row r="170" ht="15" customHeight="1" spans="1:8">
      <c r="A170" s="110">
        <v>2060704</v>
      </c>
      <c r="B170" s="111" t="s">
        <v>162</v>
      </c>
      <c r="C170" s="112">
        <v>28</v>
      </c>
      <c r="D170" s="112">
        <v>28</v>
      </c>
      <c r="E170" s="112">
        <v>27.93</v>
      </c>
      <c r="F170" s="112">
        <f t="shared" si="5"/>
        <v>99.75</v>
      </c>
      <c r="G170" s="112">
        <v>15</v>
      </c>
      <c r="H170" s="112">
        <f t="shared" si="4"/>
        <v>186.2</v>
      </c>
    </row>
    <row r="171" ht="15" customHeight="1" spans="1:8">
      <c r="A171" s="110">
        <v>2060799</v>
      </c>
      <c r="B171" s="111" t="s">
        <v>163</v>
      </c>
      <c r="C171" s="112">
        <v>55.5</v>
      </c>
      <c r="D171" s="112">
        <v>55.5</v>
      </c>
      <c r="E171" s="112">
        <v>54.9</v>
      </c>
      <c r="F171" s="112">
        <f t="shared" si="5"/>
        <v>98.92</v>
      </c>
      <c r="G171" s="112">
        <v>30.28</v>
      </c>
      <c r="H171" s="112">
        <f t="shared" si="4"/>
        <v>181.31</v>
      </c>
    </row>
    <row r="172" ht="15" customHeight="1" spans="1:8">
      <c r="A172" s="110">
        <v>20699</v>
      </c>
      <c r="B172" s="111" t="s">
        <v>164</v>
      </c>
      <c r="C172" s="112">
        <v>15516.84</v>
      </c>
      <c r="D172" s="112">
        <v>15516.84</v>
      </c>
      <c r="E172" s="112">
        <v>20397.57</v>
      </c>
      <c r="F172" s="112">
        <f t="shared" si="5"/>
        <v>131.45</v>
      </c>
      <c r="G172" s="112">
        <v>16808.01</v>
      </c>
      <c r="H172" s="112">
        <f t="shared" si="4"/>
        <v>121.36</v>
      </c>
    </row>
    <row r="173" ht="15" customHeight="1" spans="1:8">
      <c r="A173" s="110">
        <v>2069999</v>
      </c>
      <c r="B173" s="111" t="s">
        <v>165</v>
      </c>
      <c r="C173" s="112">
        <v>15516.84</v>
      </c>
      <c r="D173" s="112">
        <v>15516.84</v>
      </c>
      <c r="E173" s="112">
        <v>20397.57</v>
      </c>
      <c r="F173" s="112">
        <f t="shared" si="5"/>
        <v>131.45</v>
      </c>
      <c r="G173" s="112">
        <v>16808.01</v>
      </c>
      <c r="H173" s="112">
        <f t="shared" si="4"/>
        <v>121.36</v>
      </c>
    </row>
    <row r="174" ht="15" customHeight="1" spans="1:8">
      <c r="A174" s="108">
        <v>207</v>
      </c>
      <c r="B174" s="109" t="s">
        <v>166</v>
      </c>
      <c r="C174" s="105">
        <v>4719.52</v>
      </c>
      <c r="D174" s="105">
        <v>4719.52</v>
      </c>
      <c r="E174" s="105">
        <v>5433.09</v>
      </c>
      <c r="F174" s="105">
        <f t="shared" si="5"/>
        <v>115.12</v>
      </c>
      <c r="G174" s="105">
        <v>4519.68</v>
      </c>
      <c r="H174" s="105">
        <f t="shared" si="4"/>
        <v>120.21</v>
      </c>
    </row>
    <row r="175" ht="15" customHeight="1" spans="1:8">
      <c r="A175" s="110">
        <v>20701</v>
      </c>
      <c r="B175" s="111" t="s">
        <v>167</v>
      </c>
      <c r="C175" s="112">
        <v>4426.77</v>
      </c>
      <c r="D175" s="112">
        <v>4426.77</v>
      </c>
      <c r="E175" s="112">
        <v>4185.95</v>
      </c>
      <c r="F175" s="112">
        <f t="shared" si="5"/>
        <v>94.56</v>
      </c>
      <c r="G175" s="112">
        <v>4341.31</v>
      </c>
      <c r="H175" s="112">
        <f t="shared" si="4"/>
        <v>96.42</v>
      </c>
    </row>
    <row r="176" ht="15" customHeight="1" spans="1:8">
      <c r="A176" s="110">
        <v>2070101</v>
      </c>
      <c r="B176" s="111" t="s">
        <v>41</v>
      </c>
      <c r="C176" s="112">
        <v>681.15</v>
      </c>
      <c r="D176" s="112">
        <v>681.15</v>
      </c>
      <c r="E176" s="112">
        <v>681.15</v>
      </c>
      <c r="F176" s="112">
        <f t="shared" si="5"/>
        <v>100</v>
      </c>
      <c r="G176" s="112">
        <v>609.17</v>
      </c>
      <c r="H176" s="112">
        <f t="shared" si="4"/>
        <v>111.82</v>
      </c>
    </row>
    <row r="177" ht="15" customHeight="1" spans="1:8">
      <c r="A177" s="110">
        <v>2070102</v>
      </c>
      <c r="B177" s="111" t="s">
        <v>42</v>
      </c>
      <c r="C177" s="112">
        <v>66.5</v>
      </c>
      <c r="D177" s="112">
        <v>66.5</v>
      </c>
      <c r="E177" s="112">
        <v>75.21</v>
      </c>
      <c r="F177" s="112">
        <f t="shared" si="5"/>
        <v>113.1</v>
      </c>
      <c r="G177" s="112">
        <v>58.08</v>
      </c>
      <c r="H177" s="112">
        <f t="shared" si="4"/>
        <v>129.49</v>
      </c>
    </row>
    <row r="178" ht="15" customHeight="1" spans="1:8">
      <c r="A178" s="110">
        <v>2070104</v>
      </c>
      <c r="B178" s="111" t="s">
        <v>168</v>
      </c>
      <c r="C178" s="112">
        <v>626.02</v>
      </c>
      <c r="D178" s="112">
        <v>626.02</v>
      </c>
      <c r="E178" s="112">
        <v>619.68</v>
      </c>
      <c r="F178" s="112">
        <f t="shared" si="5"/>
        <v>98.99</v>
      </c>
      <c r="G178" s="112">
        <v>1088.35</v>
      </c>
      <c r="H178" s="112">
        <f t="shared" si="4"/>
        <v>56.94</v>
      </c>
    </row>
    <row r="179" ht="15" customHeight="1" spans="1:8">
      <c r="A179" s="110">
        <v>2070105</v>
      </c>
      <c r="B179" s="111" t="s">
        <v>169</v>
      </c>
      <c r="C179" s="112">
        <v>775.46</v>
      </c>
      <c r="D179" s="112">
        <v>775.46</v>
      </c>
      <c r="E179" s="112">
        <v>766.61</v>
      </c>
      <c r="F179" s="112">
        <f t="shared" si="5"/>
        <v>98.86</v>
      </c>
      <c r="G179" s="112">
        <v>703.64</v>
      </c>
      <c r="H179" s="112">
        <f t="shared" si="4"/>
        <v>108.95</v>
      </c>
    </row>
    <row r="180" ht="15" customHeight="1" spans="1:8">
      <c r="A180" s="110">
        <v>2070109</v>
      </c>
      <c r="B180" s="111" t="s">
        <v>170</v>
      </c>
      <c r="C180" s="112">
        <v>1349.13</v>
      </c>
      <c r="D180" s="112">
        <v>1349.13</v>
      </c>
      <c r="E180" s="112">
        <v>1715</v>
      </c>
      <c r="F180" s="112">
        <f t="shared" si="5"/>
        <v>127.12</v>
      </c>
      <c r="G180" s="112">
        <v>1641.07</v>
      </c>
      <c r="H180" s="112">
        <f t="shared" si="4"/>
        <v>104.5</v>
      </c>
    </row>
    <row r="181" ht="15" customHeight="1" spans="1:8">
      <c r="A181" s="110">
        <v>2070199</v>
      </c>
      <c r="B181" s="111" t="s">
        <v>171</v>
      </c>
      <c r="C181" s="112">
        <v>928.51</v>
      </c>
      <c r="D181" s="112">
        <v>928.51</v>
      </c>
      <c r="E181" s="112">
        <v>328.3</v>
      </c>
      <c r="F181" s="112">
        <f t="shared" si="5"/>
        <v>35.36</v>
      </c>
      <c r="G181" s="112">
        <v>241</v>
      </c>
      <c r="H181" s="112">
        <f t="shared" si="4"/>
        <v>136.22</v>
      </c>
    </row>
    <row r="182" ht="15" customHeight="1" spans="1:8">
      <c r="A182" s="110">
        <v>20702</v>
      </c>
      <c r="B182" s="111" t="s">
        <v>172</v>
      </c>
      <c r="C182" s="112">
        <v>70.11</v>
      </c>
      <c r="D182" s="112">
        <v>70.11</v>
      </c>
      <c r="E182" s="112">
        <v>61</v>
      </c>
      <c r="F182" s="112">
        <f t="shared" si="5"/>
        <v>87.01</v>
      </c>
      <c r="G182" s="112">
        <v>43.07</v>
      </c>
      <c r="H182" s="112">
        <f t="shared" si="4"/>
        <v>141.63</v>
      </c>
    </row>
    <row r="183" ht="15" customHeight="1" spans="1:8">
      <c r="A183" s="110">
        <v>2070204</v>
      </c>
      <c r="B183" s="111" t="s">
        <v>173</v>
      </c>
      <c r="C183" s="112">
        <v>70.11</v>
      </c>
      <c r="D183" s="112">
        <v>70.11</v>
      </c>
      <c r="E183" s="112">
        <v>61</v>
      </c>
      <c r="F183" s="112">
        <f t="shared" si="5"/>
        <v>87.01</v>
      </c>
      <c r="G183" s="112">
        <v>43.07</v>
      </c>
      <c r="H183" s="112">
        <f t="shared" si="4"/>
        <v>141.63</v>
      </c>
    </row>
    <row r="184" ht="15" customHeight="1" spans="1:8">
      <c r="A184" s="110">
        <v>20703</v>
      </c>
      <c r="B184" s="111" t="s">
        <v>174</v>
      </c>
      <c r="C184" s="112">
        <v>222.64</v>
      </c>
      <c r="D184" s="112">
        <v>222.64</v>
      </c>
      <c r="E184" s="112">
        <v>211.28</v>
      </c>
      <c r="F184" s="112">
        <f t="shared" si="5"/>
        <v>94.9</v>
      </c>
      <c r="G184" s="112">
        <v>135.3</v>
      </c>
      <c r="H184" s="112">
        <f t="shared" si="4"/>
        <v>156.16</v>
      </c>
    </row>
    <row r="185" ht="15" customHeight="1" spans="1:8">
      <c r="A185" s="110">
        <v>2070308</v>
      </c>
      <c r="B185" s="111" t="s">
        <v>175</v>
      </c>
      <c r="C185" s="112">
        <v>222.64</v>
      </c>
      <c r="D185" s="112">
        <v>222.64</v>
      </c>
      <c r="E185" s="112">
        <v>211.28</v>
      </c>
      <c r="F185" s="112">
        <f t="shared" si="5"/>
        <v>94.9</v>
      </c>
      <c r="G185" s="112">
        <v>135.3</v>
      </c>
      <c r="H185" s="112">
        <f t="shared" si="4"/>
        <v>156.16</v>
      </c>
    </row>
    <row r="186" ht="15" customHeight="1" spans="1:8">
      <c r="A186" s="110">
        <v>20704</v>
      </c>
      <c r="B186" s="111" t="s">
        <v>392</v>
      </c>
      <c r="C186" s="112"/>
      <c r="D186" s="112"/>
      <c r="E186" s="112">
        <v>974.86</v>
      </c>
      <c r="F186" s="112" t="str">
        <f t="shared" si="5"/>
        <v/>
      </c>
      <c r="G186" s="112"/>
      <c r="H186" s="112" t="str">
        <f t="shared" si="4"/>
        <v/>
      </c>
    </row>
    <row r="187" ht="15" customHeight="1" spans="1:8">
      <c r="A187" s="110">
        <v>2070499</v>
      </c>
      <c r="B187" s="111" t="s">
        <v>393</v>
      </c>
      <c r="C187" s="112"/>
      <c r="D187" s="112"/>
      <c r="E187" s="112">
        <v>974.86</v>
      </c>
      <c r="F187" s="112" t="str">
        <f t="shared" si="5"/>
        <v/>
      </c>
      <c r="G187" s="112"/>
      <c r="H187" s="112" t="str">
        <f t="shared" si="4"/>
        <v/>
      </c>
    </row>
    <row r="188" ht="15" customHeight="1" spans="1:8">
      <c r="A188" s="108">
        <v>208</v>
      </c>
      <c r="B188" s="109" t="s">
        <v>184</v>
      </c>
      <c r="C188" s="105">
        <v>80866.99</v>
      </c>
      <c r="D188" s="105">
        <f>80866.99+6000</f>
        <v>86866.99</v>
      </c>
      <c r="E188" s="105">
        <v>90074.42</v>
      </c>
      <c r="F188" s="105">
        <f t="shared" si="5"/>
        <v>103.69</v>
      </c>
      <c r="G188" s="105">
        <v>74364.11</v>
      </c>
      <c r="H188" s="105">
        <f t="shared" si="4"/>
        <v>121.13</v>
      </c>
    </row>
    <row r="189" ht="30" customHeight="1" spans="1:8">
      <c r="A189" s="110">
        <v>20801</v>
      </c>
      <c r="B189" s="111" t="s">
        <v>185</v>
      </c>
      <c r="C189" s="112">
        <v>16054.99</v>
      </c>
      <c r="D189" s="112">
        <v>16054.99</v>
      </c>
      <c r="E189" s="112">
        <v>20809.1</v>
      </c>
      <c r="F189" s="112">
        <f t="shared" si="5"/>
        <v>129.61</v>
      </c>
      <c r="G189" s="112">
        <v>13218.29</v>
      </c>
      <c r="H189" s="112">
        <f t="shared" si="4"/>
        <v>157.43</v>
      </c>
    </row>
    <row r="190" ht="15" customHeight="1" spans="1:8">
      <c r="A190" s="110">
        <v>2080101</v>
      </c>
      <c r="B190" s="111" t="s">
        <v>41</v>
      </c>
      <c r="C190" s="112">
        <v>614.39</v>
      </c>
      <c r="D190" s="112">
        <v>614.39</v>
      </c>
      <c r="E190" s="112">
        <v>608.29</v>
      </c>
      <c r="F190" s="112">
        <f t="shared" si="5"/>
        <v>99.01</v>
      </c>
      <c r="G190" s="112">
        <v>382.09</v>
      </c>
      <c r="H190" s="112">
        <f t="shared" si="4"/>
        <v>159.2</v>
      </c>
    </row>
    <row r="191" ht="15" customHeight="1" spans="1:8">
      <c r="A191" s="110">
        <v>2080102</v>
      </c>
      <c r="B191" s="111" t="s">
        <v>42</v>
      </c>
      <c r="C191" s="112">
        <v>10189.51</v>
      </c>
      <c r="D191" s="112">
        <v>10189.51</v>
      </c>
      <c r="E191" s="112">
        <v>10040.94</v>
      </c>
      <c r="F191" s="112">
        <f t="shared" si="5"/>
        <v>98.54</v>
      </c>
      <c r="G191" s="112">
        <v>8168.66</v>
      </c>
      <c r="H191" s="112">
        <f t="shared" si="4"/>
        <v>122.92</v>
      </c>
    </row>
    <row r="192" ht="15" customHeight="1" spans="1:8">
      <c r="A192" s="110">
        <v>2080104</v>
      </c>
      <c r="B192" s="111" t="s">
        <v>186</v>
      </c>
      <c r="C192" s="112">
        <v>414.45</v>
      </c>
      <c r="D192" s="112">
        <v>414.45</v>
      </c>
      <c r="E192" s="112">
        <v>397.93</v>
      </c>
      <c r="F192" s="112">
        <f t="shared" si="5"/>
        <v>96.01</v>
      </c>
      <c r="G192" s="112">
        <v>332.86</v>
      </c>
      <c r="H192" s="112">
        <f t="shared" si="4"/>
        <v>119.55</v>
      </c>
    </row>
    <row r="193" ht="15" customHeight="1" spans="1:8">
      <c r="A193" s="110">
        <v>2080105</v>
      </c>
      <c r="B193" s="111" t="s">
        <v>187</v>
      </c>
      <c r="C193" s="112">
        <v>314.78</v>
      </c>
      <c r="D193" s="112">
        <v>314.78</v>
      </c>
      <c r="E193" s="112">
        <v>272.58</v>
      </c>
      <c r="F193" s="112">
        <f t="shared" si="5"/>
        <v>86.59</v>
      </c>
      <c r="G193" s="112">
        <v>140.42</v>
      </c>
      <c r="H193" s="112">
        <f t="shared" si="4"/>
        <v>194.12</v>
      </c>
    </row>
    <row r="194" ht="15" customHeight="1" spans="1:8">
      <c r="A194" s="110">
        <v>2080106</v>
      </c>
      <c r="B194" s="111" t="s">
        <v>188</v>
      </c>
      <c r="C194" s="112">
        <v>786.3</v>
      </c>
      <c r="D194" s="112">
        <v>786.3</v>
      </c>
      <c r="E194" s="112">
        <v>680.49</v>
      </c>
      <c r="F194" s="112">
        <f t="shared" si="5"/>
        <v>86.54</v>
      </c>
      <c r="G194" s="112">
        <v>615.72</v>
      </c>
      <c r="H194" s="112">
        <f t="shared" si="4"/>
        <v>110.52</v>
      </c>
    </row>
    <row r="195" ht="15" customHeight="1" spans="1:8">
      <c r="A195" s="110">
        <v>2080107</v>
      </c>
      <c r="B195" s="111" t="s">
        <v>189</v>
      </c>
      <c r="C195" s="112">
        <v>0</v>
      </c>
      <c r="D195" s="112">
        <v>0</v>
      </c>
      <c r="E195" s="112"/>
      <c r="F195" s="112" t="str">
        <f t="shared" si="5"/>
        <v/>
      </c>
      <c r="G195" s="112">
        <v>1.74</v>
      </c>
      <c r="H195" s="112">
        <f t="shared" si="4"/>
        <v>0</v>
      </c>
    </row>
    <row r="196" ht="15" customHeight="1" spans="1:8">
      <c r="A196" s="110">
        <v>2080108</v>
      </c>
      <c r="B196" s="111" t="s">
        <v>69</v>
      </c>
      <c r="C196" s="112">
        <v>0</v>
      </c>
      <c r="D196" s="112">
        <v>0</v>
      </c>
      <c r="E196" s="112"/>
      <c r="F196" s="112" t="str">
        <f t="shared" si="5"/>
        <v/>
      </c>
      <c r="G196" s="112">
        <v>1.3</v>
      </c>
      <c r="H196" s="112">
        <f t="shared" si="4"/>
        <v>0</v>
      </c>
    </row>
    <row r="197" ht="15" customHeight="1" spans="1:8">
      <c r="A197" s="110">
        <v>2080109</v>
      </c>
      <c r="B197" s="111" t="s">
        <v>190</v>
      </c>
      <c r="C197" s="112">
        <v>682</v>
      </c>
      <c r="D197" s="112">
        <v>682</v>
      </c>
      <c r="E197" s="112">
        <v>677.8</v>
      </c>
      <c r="F197" s="112">
        <f t="shared" si="5"/>
        <v>99.38</v>
      </c>
      <c r="G197" s="112">
        <v>545.52</v>
      </c>
      <c r="H197" s="112">
        <f t="shared" ref="H197:H260" si="6">IF(G197=0,"",E197/G197*100)</f>
        <v>124.25</v>
      </c>
    </row>
    <row r="198" ht="15" customHeight="1" spans="1:8">
      <c r="A198" s="110">
        <v>2080112</v>
      </c>
      <c r="B198" s="111" t="s">
        <v>191</v>
      </c>
      <c r="C198" s="112">
        <v>33</v>
      </c>
      <c r="D198" s="112">
        <v>33</v>
      </c>
      <c r="E198" s="112">
        <v>37.63</v>
      </c>
      <c r="F198" s="112">
        <f t="shared" ref="F198:F261" si="7">IF(C198=0,"",E198/D198*100)</f>
        <v>114.03</v>
      </c>
      <c r="G198" s="112">
        <v>29.98</v>
      </c>
      <c r="H198" s="112">
        <f t="shared" si="6"/>
        <v>125.52</v>
      </c>
    </row>
    <row r="199" ht="30" customHeight="1" spans="1:8">
      <c r="A199" s="110">
        <v>2080199</v>
      </c>
      <c r="B199" s="111" t="s">
        <v>192</v>
      </c>
      <c r="C199" s="112">
        <v>3020.56</v>
      </c>
      <c r="D199" s="112">
        <v>3020.56</v>
      </c>
      <c r="E199" s="112">
        <v>8093.44</v>
      </c>
      <c r="F199" s="112">
        <f t="shared" si="7"/>
        <v>267.95</v>
      </c>
      <c r="G199" s="112">
        <v>3000</v>
      </c>
      <c r="H199" s="112">
        <f t="shared" si="6"/>
        <v>269.78</v>
      </c>
    </row>
    <row r="200" ht="15" customHeight="1" spans="1:8">
      <c r="A200" s="110">
        <v>20802</v>
      </c>
      <c r="B200" s="111" t="s">
        <v>193</v>
      </c>
      <c r="C200" s="112">
        <v>1703.71</v>
      </c>
      <c r="D200" s="112">
        <v>1703.71</v>
      </c>
      <c r="E200" s="112">
        <v>1681.35</v>
      </c>
      <c r="F200" s="112">
        <f t="shared" si="7"/>
        <v>98.69</v>
      </c>
      <c r="G200" s="112">
        <v>1438.22</v>
      </c>
      <c r="H200" s="112">
        <f t="shared" si="6"/>
        <v>116.9</v>
      </c>
    </row>
    <row r="201" ht="15" customHeight="1" spans="1:8">
      <c r="A201" s="110">
        <v>2080201</v>
      </c>
      <c r="B201" s="111" t="s">
        <v>41</v>
      </c>
      <c r="C201" s="112">
        <v>502.27</v>
      </c>
      <c r="D201" s="112">
        <v>502.27</v>
      </c>
      <c r="E201" s="112">
        <v>480.85</v>
      </c>
      <c r="F201" s="112">
        <f t="shared" si="7"/>
        <v>95.74</v>
      </c>
      <c r="G201" s="112">
        <v>497.39</v>
      </c>
      <c r="H201" s="112">
        <f t="shared" si="6"/>
        <v>96.67</v>
      </c>
    </row>
    <row r="202" ht="15" customHeight="1" spans="1:8">
      <c r="A202" s="110">
        <v>2080202</v>
      </c>
      <c r="B202" s="111" t="s">
        <v>42</v>
      </c>
      <c r="C202" s="112">
        <v>191.5</v>
      </c>
      <c r="D202" s="112">
        <v>191.5</v>
      </c>
      <c r="E202" s="112">
        <v>191.48</v>
      </c>
      <c r="F202" s="112">
        <f t="shared" si="7"/>
        <v>99.99</v>
      </c>
      <c r="G202" s="112">
        <v>177.42</v>
      </c>
      <c r="H202" s="112">
        <f t="shared" si="6"/>
        <v>107.92</v>
      </c>
    </row>
    <row r="203" ht="15" customHeight="1" spans="1:8">
      <c r="A203" s="110">
        <v>2080204</v>
      </c>
      <c r="B203" s="111" t="s">
        <v>194</v>
      </c>
      <c r="C203" s="112">
        <v>150</v>
      </c>
      <c r="D203" s="112">
        <v>150</v>
      </c>
      <c r="E203" s="112">
        <v>131.96</v>
      </c>
      <c r="F203" s="112">
        <f t="shared" si="7"/>
        <v>87.97</v>
      </c>
      <c r="G203" s="112">
        <v>168.7</v>
      </c>
      <c r="H203" s="112">
        <f t="shared" si="6"/>
        <v>78.22</v>
      </c>
    </row>
    <row r="204" ht="15" customHeight="1" spans="1:8">
      <c r="A204" s="110">
        <v>2080205</v>
      </c>
      <c r="B204" s="111" t="s">
        <v>195</v>
      </c>
      <c r="C204" s="112">
        <v>89.98</v>
      </c>
      <c r="D204" s="112">
        <v>89.98</v>
      </c>
      <c r="E204" s="112">
        <v>87.35</v>
      </c>
      <c r="F204" s="112">
        <f t="shared" si="7"/>
        <v>97.08</v>
      </c>
      <c r="G204" s="112">
        <v>80.14</v>
      </c>
      <c r="H204" s="112">
        <f t="shared" si="6"/>
        <v>109</v>
      </c>
    </row>
    <row r="205" ht="15" customHeight="1" spans="1:8">
      <c r="A205" s="110">
        <v>2080206</v>
      </c>
      <c r="B205" s="111" t="s">
        <v>196</v>
      </c>
      <c r="C205" s="112">
        <v>43.71</v>
      </c>
      <c r="D205" s="112">
        <v>43.71</v>
      </c>
      <c r="E205" s="112">
        <v>41.86</v>
      </c>
      <c r="F205" s="112">
        <f t="shared" si="7"/>
        <v>95.77</v>
      </c>
      <c r="G205" s="112">
        <v>43.88</v>
      </c>
      <c r="H205" s="112">
        <f t="shared" si="6"/>
        <v>95.4</v>
      </c>
    </row>
    <row r="206" ht="15" customHeight="1" spans="1:8">
      <c r="A206" s="110">
        <v>2080207</v>
      </c>
      <c r="B206" s="111" t="s">
        <v>197</v>
      </c>
      <c r="C206" s="112">
        <v>171.78</v>
      </c>
      <c r="D206" s="112">
        <v>171.78</v>
      </c>
      <c r="E206" s="112">
        <v>181.96</v>
      </c>
      <c r="F206" s="112">
        <f t="shared" si="7"/>
        <v>105.93</v>
      </c>
      <c r="G206" s="112">
        <v>144.67</v>
      </c>
      <c r="H206" s="112">
        <f t="shared" si="6"/>
        <v>125.78</v>
      </c>
    </row>
    <row r="207" ht="15" customHeight="1" spans="1:8">
      <c r="A207" s="110">
        <v>2080208</v>
      </c>
      <c r="B207" s="111" t="s">
        <v>198</v>
      </c>
      <c r="C207" s="112">
        <v>418.6</v>
      </c>
      <c r="D207" s="112">
        <v>418.6</v>
      </c>
      <c r="E207" s="112">
        <v>435.47</v>
      </c>
      <c r="F207" s="112">
        <f t="shared" si="7"/>
        <v>104.03</v>
      </c>
      <c r="G207" s="112">
        <v>169.6</v>
      </c>
      <c r="H207" s="112">
        <f t="shared" si="6"/>
        <v>256.76</v>
      </c>
    </row>
    <row r="208" ht="15" customHeight="1" spans="1:8">
      <c r="A208" s="110">
        <v>2080299</v>
      </c>
      <c r="B208" s="111" t="s">
        <v>199</v>
      </c>
      <c r="C208" s="112">
        <v>135.87</v>
      </c>
      <c r="D208" s="112">
        <v>135.87</v>
      </c>
      <c r="E208" s="112">
        <v>130.42</v>
      </c>
      <c r="F208" s="112">
        <f t="shared" si="7"/>
        <v>95.99</v>
      </c>
      <c r="G208" s="112">
        <v>156.42</v>
      </c>
      <c r="H208" s="112">
        <f t="shared" si="6"/>
        <v>83.38</v>
      </c>
    </row>
    <row r="209" ht="15" customHeight="1" spans="1:8">
      <c r="A209" s="110">
        <v>20805</v>
      </c>
      <c r="B209" s="111" t="s">
        <v>200</v>
      </c>
      <c r="C209" s="112">
        <v>27364.04</v>
      </c>
      <c r="D209" s="112">
        <v>27364.04</v>
      </c>
      <c r="E209" s="112">
        <v>28920.2</v>
      </c>
      <c r="F209" s="112">
        <f t="shared" si="7"/>
        <v>105.69</v>
      </c>
      <c r="G209" s="112">
        <v>33042.4</v>
      </c>
      <c r="H209" s="112">
        <f t="shared" si="6"/>
        <v>87.52</v>
      </c>
    </row>
    <row r="210" ht="24" customHeight="1" spans="1:8">
      <c r="A210" s="110">
        <v>2080501</v>
      </c>
      <c r="B210" s="111" t="s">
        <v>201</v>
      </c>
      <c r="C210" s="112">
        <v>216.84</v>
      </c>
      <c r="D210" s="112">
        <v>216.84</v>
      </c>
      <c r="E210" s="112">
        <v>180.65</v>
      </c>
      <c r="F210" s="112">
        <f t="shared" si="7"/>
        <v>83.31</v>
      </c>
      <c r="G210" s="112">
        <v>177.39</v>
      </c>
      <c r="H210" s="112">
        <f t="shared" si="6"/>
        <v>101.84</v>
      </c>
    </row>
    <row r="211" ht="15" customHeight="1" spans="1:8">
      <c r="A211" s="110">
        <v>2080502</v>
      </c>
      <c r="B211" s="111" t="s">
        <v>202</v>
      </c>
      <c r="C211" s="112">
        <v>2637.86</v>
      </c>
      <c r="D211" s="112">
        <v>2637.86</v>
      </c>
      <c r="E211" s="112">
        <v>2956.38</v>
      </c>
      <c r="F211" s="112">
        <f t="shared" si="7"/>
        <v>112.07</v>
      </c>
      <c r="G211" s="112">
        <v>14394.15</v>
      </c>
      <c r="H211" s="112">
        <f t="shared" si="6"/>
        <v>20.54</v>
      </c>
    </row>
    <row r="212" ht="15" customHeight="1" spans="1:8">
      <c r="A212" s="110">
        <v>2080503</v>
      </c>
      <c r="B212" s="111" t="s">
        <v>203</v>
      </c>
      <c r="C212" s="112">
        <v>227.46</v>
      </c>
      <c r="D212" s="112">
        <v>227.46</v>
      </c>
      <c r="E212" s="112">
        <v>221.72</v>
      </c>
      <c r="F212" s="112">
        <f t="shared" si="7"/>
        <v>97.48</v>
      </c>
      <c r="G212" s="112">
        <v>197.37</v>
      </c>
      <c r="H212" s="112">
        <f t="shared" si="6"/>
        <v>112.34</v>
      </c>
    </row>
    <row r="213" ht="30" customHeight="1" spans="1:8">
      <c r="A213" s="110">
        <v>2080504</v>
      </c>
      <c r="B213" s="111" t="s">
        <v>204</v>
      </c>
      <c r="C213" s="112">
        <v>1331.38</v>
      </c>
      <c r="D213" s="112">
        <v>1331.38</v>
      </c>
      <c r="E213" s="112">
        <v>1965.23</v>
      </c>
      <c r="F213" s="112">
        <f t="shared" si="7"/>
        <v>147.61</v>
      </c>
      <c r="G213" s="112">
        <v>6988.07</v>
      </c>
      <c r="H213" s="112">
        <f t="shared" si="6"/>
        <v>28.12</v>
      </c>
    </row>
    <row r="214" ht="30" customHeight="1" spans="1:8">
      <c r="A214" s="110">
        <v>2080505</v>
      </c>
      <c r="B214" s="111" t="s">
        <v>205</v>
      </c>
      <c r="C214" s="112">
        <v>12778.07</v>
      </c>
      <c r="D214" s="112">
        <v>12778.07</v>
      </c>
      <c r="E214" s="112">
        <v>13265.71</v>
      </c>
      <c r="F214" s="112">
        <f t="shared" si="7"/>
        <v>103.82</v>
      </c>
      <c r="G214" s="112">
        <v>110.72</v>
      </c>
      <c r="H214" s="112">
        <f t="shared" si="6"/>
        <v>11981.31</v>
      </c>
    </row>
    <row r="215" ht="30" customHeight="1" spans="1:8">
      <c r="A215" s="110">
        <v>2080506</v>
      </c>
      <c r="B215" s="111" t="s">
        <v>206</v>
      </c>
      <c r="C215" s="112">
        <v>5109.93</v>
      </c>
      <c r="D215" s="112">
        <v>5109.93</v>
      </c>
      <c r="E215" s="112">
        <v>5268.01</v>
      </c>
      <c r="F215" s="112">
        <f t="shared" si="7"/>
        <v>103.09</v>
      </c>
      <c r="G215" s="112">
        <v>6112.2</v>
      </c>
      <c r="H215" s="112">
        <f t="shared" si="6"/>
        <v>86.19</v>
      </c>
    </row>
    <row r="216" ht="30" customHeight="1" spans="1:8">
      <c r="A216" s="110">
        <v>2080507</v>
      </c>
      <c r="B216" s="111" t="s">
        <v>207</v>
      </c>
      <c r="C216" s="112">
        <v>5000</v>
      </c>
      <c r="D216" s="112">
        <v>5000</v>
      </c>
      <c r="E216" s="112">
        <v>5000</v>
      </c>
      <c r="F216" s="112">
        <f t="shared" si="7"/>
        <v>100</v>
      </c>
      <c r="G216" s="112">
        <v>5000</v>
      </c>
      <c r="H216" s="112">
        <f t="shared" si="6"/>
        <v>100</v>
      </c>
    </row>
    <row r="217" ht="30" customHeight="1" spans="1:8">
      <c r="A217" s="110">
        <v>2080599</v>
      </c>
      <c r="B217" s="111" t="s">
        <v>208</v>
      </c>
      <c r="C217" s="112">
        <v>62.5</v>
      </c>
      <c r="D217" s="112">
        <v>62.5</v>
      </c>
      <c r="E217" s="112">
        <v>62.5</v>
      </c>
      <c r="F217" s="112">
        <f t="shared" si="7"/>
        <v>100</v>
      </c>
      <c r="G217" s="112">
        <v>62.5</v>
      </c>
      <c r="H217" s="112">
        <f t="shared" si="6"/>
        <v>100</v>
      </c>
    </row>
    <row r="218" ht="15" customHeight="1" spans="1:8">
      <c r="A218" s="110">
        <v>20807</v>
      </c>
      <c r="B218" s="111" t="s">
        <v>209</v>
      </c>
      <c r="C218" s="112">
        <v>2580</v>
      </c>
      <c r="D218" s="112">
        <v>2580</v>
      </c>
      <c r="E218" s="112">
        <v>2844.81</v>
      </c>
      <c r="F218" s="112">
        <f t="shared" si="7"/>
        <v>110.26</v>
      </c>
      <c r="G218" s="112">
        <v>1479.98</v>
      </c>
      <c r="H218" s="112">
        <f t="shared" si="6"/>
        <v>192.22</v>
      </c>
    </row>
    <row r="219" ht="15" customHeight="1" spans="1:8">
      <c r="A219" s="110">
        <v>2080704</v>
      </c>
      <c r="B219" s="111" t="s">
        <v>210</v>
      </c>
      <c r="C219" s="112">
        <v>800</v>
      </c>
      <c r="D219" s="112">
        <v>800</v>
      </c>
      <c r="E219" s="112">
        <v>483.97</v>
      </c>
      <c r="F219" s="112">
        <f t="shared" si="7"/>
        <v>60.5</v>
      </c>
      <c r="G219" s="112">
        <v>133.49</v>
      </c>
      <c r="H219" s="112">
        <f t="shared" si="6"/>
        <v>362.55</v>
      </c>
    </row>
    <row r="220" ht="15" customHeight="1" spans="1:8">
      <c r="A220" s="110">
        <v>2080705</v>
      </c>
      <c r="B220" s="111" t="s">
        <v>211</v>
      </c>
      <c r="C220" s="112">
        <v>1330</v>
      </c>
      <c r="D220" s="112">
        <v>1330</v>
      </c>
      <c r="E220" s="112">
        <v>1321.59</v>
      </c>
      <c r="F220" s="112">
        <f t="shared" si="7"/>
        <v>99.37</v>
      </c>
      <c r="G220" s="112">
        <v>1159.65</v>
      </c>
      <c r="H220" s="112">
        <f t="shared" si="6"/>
        <v>113.96</v>
      </c>
    </row>
    <row r="221" s="92" customFormat="1" ht="15" customHeight="1" spans="1:8">
      <c r="A221" s="110">
        <v>2080799</v>
      </c>
      <c r="B221" s="111" t="s">
        <v>212</v>
      </c>
      <c r="C221" s="112">
        <v>450</v>
      </c>
      <c r="D221" s="112">
        <v>450</v>
      </c>
      <c r="E221" s="112">
        <v>1039.25</v>
      </c>
      <c r="F221" s="112">
        <f t="shared" si="7"/>
        <v>230.94</v>
      </c>
      <c r="G221" s="112">
        <v>186.84</v>
      </c>
      <c r="H221" s="112">
        <f t="shared" si="6"/>
        <v>556.22</v>
      </c>
    </row>
    <row r="222" ht="15" customHeight="1" spans="1:8">
      <c r="A222" s="110">
        <v>20808</v>
      </c>
      <c r="B222" s="111" t="s">
        <v>213</v>
      </c>
      <c r="C222" s="112">
        <v>2025.37</v>
      </c>
      <c r="D222" s="112">
        <v>2025.37</v>
      </c>
      <c r="E222" s="112">
        <v>3030.11</v>
      </c>
      <c r="F222" s="112">
        <f t="shared" si="7"/>
        <v>149.61</v>
      </c>
      <c r="G222" s="112">
        <v>1285.55</v>
      </c>
      <c r="H222" s="112">
        <f t="shared" si="6"/>
        <v>235.71</v>
      </c>
    </row>
    <row r="223" s="92" customFormat="1" ht="15" customHeight="1" spans="1:8">
      <c r="A223" s="110">
        <v>2080801</v>
      </c>
      <c r="B223" s="111" t="s">
        <v>214</v>
      </c>
      <c r="C223" s="112">
        <v>50</v>
      </c>
      <c r="D223" s="112">
        <v>50</v>
      </c>
      <c r="E223" s="112">
        <v>1054.74</v>
      </c>
      <c r="F223" s="112">
        <f t="shared" si="7"/>
        <v>2109.48</v>
      </c>
      <c r="G223" s="112">
        <v>40</v>
      </c>
      <c r="H223" s="112">
        <f t="shared" si="6"/>
        <v>2636.85</v>
      </c>
    </row>
    <row r="224" ht="15" customHeight="1" spans="1:8">
      <c r="A224" s="110">
        <v>2080802</v>
      </c>
      <c r="B224" s="111" t="s">
        <v>215</v>
      </c>
      <c r="C224" s="112">
        <v>1374.27</v>
      </c>
      <c r="D224" s="112">
        <v>1374.27</v>
      </c>
      <c r="E224" s="112">
        <v>1374.27</v>
      </c>
      <c r="F224" s="112">
        <f t="shared" si="7"/>
        <v>100</v>
      </c>
      <c r="G224" s="112">
        <v>664.79</v>
      </c>
      <c r="H224" s="112">
        <f t="shared" si="6"/>
        <v>206.72</v>
      </c>
    </row>
    <row r="225" ht="15" customHeight="1" spans="1:8">
      <c r="A225" s="110">
        <v>2080805</v>
      </c>
      <c r="B225" s="111" t="s">
        <v>216</v>
      </c>
      <c r="C225" s="112">
        <v>501.1</v>
      </c>
      <c r="D225" s="112">
        <v>501.1</v>
      </c>
      <c r="E225" s="112">
        <v>501.1</v>
      </c>
      <c r="F225" s="112">
        <f t="shared" si="7"/>
        <v>100</v>
      </c>
      <c r="G225" s="112">
        <v>505.76</v>
      </c>
      <c r="H225" s="112">
        <f t="shared" si="6"/>
        <v>99.08</v>
      </c>
    </row>
    <row r="226" ht="15" customHeight="1" spans="1:8">
      <c r="A226" s="110">
        <v>2080899</v>
      </c>
      <c r="B226" s="111" t="s">
        <v>217</v>
      </c>
      <c r="C226" s="112">
        <v>100</v>
      </c>
      <c r="D226" s="112">
        <v>100</v>
      </c>
      <c r="E226" s="112">
        <v>100</v>
      </c>
      <c r="F226" s="112">
        <f t="shared" si="7"/>
        <v>100</v>
      </c>
      <c r="G226" s="112">
        <v>75</v>
      </c>
      <c r="H226" s="112">
        <f t="shared" si="6"/>
        <v>133.33</v>
      </c>
    </row>
    <row r="227" ht="15" customHeight="1" spans="1:8">
      <c r="A227" s="110">
        <v>20809</v>
      </c>
      <c r="B227" s="111" t="s">
        <v>218</v>
      </c>
      <c r="C227" s="112">
        <v>812.85</v>
      </c>
      <c r="D227" s="112">
        <v>812.85</v>
      </c>
      <c r="E227" s="112">
        <v>818.38</v>
      </c>
      <c r="F227" s="112">
        <f t="shared" si="7"/>
        <v>100.68</v>
      </c>
      <c r="G227" s="112">
        <v>925.19</v>
      </c>
      <c r="H227" s="112">
        <f t="shared" si="6"/>
        <v>88.46</v>
      </c>
    </row>
    <row r="228" ht="15" customHeight="1" spans="1:8">
      <c r="A228" s="110">
        <v>2080901</v>
      </c>
      <c r="B228" s="111" t="s">
        <v>219</v>
      </c>
      <c r="C228" s="112">
        <v>312.85</v>
      </c>
      <c r="D228" s="112">
        <v>312.85</v>
      </c>
      <c r="E228" s="112">
        <v>318.38</v>
      </c>
      <c r="F228" s="112">
        <f t="shared" si="7"/>
        <v>101.77</v>
      </c>
      <c r="G228" s="112">
        <v>212.69</v>
      </c>
      <c r="H228" s="112">
        <f t="shared" si="6"/>
        <v>149.69</v>
      </c>
    </row>
    <row r="229" ht="30" customHeight="1" spans="1:8">
      <c r="A229" s="110">
        <v>2080902</v>
      </c>
      <c r="B229" s="111" t="s">
        <v>220</v>
      </c>
      <c r="C229" s="112">
        <v>350</v>
      </c>
      <c r="D229" s="112">
        <v>350</v>
      </c>
      <c r="E229" s="112">
        <v>350</v>
      </c>
      <c r="F229" s="112">
        <f t="shared" si="7"/>
        <v>100</v>
      </c>
      <c r="G229" s="112">
        <v>600</v>
      </c>
      <c r="H229" s="112">
        <f t="shared" si="6"/>
        <v>58.33</v>
      </c>
    </row>
    <row r="230" ht="15" customHeight="1" spans="1:8">
      <c r="A230" s="110">
        <v>2080904</v>
      </c>
      <c r="B230" s="111" t="s">
        <v>221</v>
      </c>
      <c r="C230" s="112">
        <v>150</v>
      </c>
      <c r="D230" s="112">
        <v>150</v>
      </c>
      <c r="E230" s="112">
        <v>150</v>
      </c>
      <c r="F230" s="112">
        <f t="shared" si="7"/>
        <v>100</v>
      </c>
      <c r="G230" s="112">
        <v>112.5</v>
      </c>
      <c r="H230" s="112">
        <f t="shared" si="6"/>
        <v>133.33</v>
      </c>
    </row>
    <row r="231" ht="15" customHeight="1" spans="1:8">
      <c r="A231" s="110">
        <v>20810</v>
      </c>
      <c r="B231" s="111" t="s">
        <v>222</v>
      </c>
      <c r="C231" s="112">
        <v>3537.53</v>
      </c>
      <c r="D231" s="112">
        <v>3537.53</v>
      </c>
      <c r="E231" s="112">
        <v>3194.82</v>
      </c>
      <c r="F231" s="112">
        <f t="shared" si="7"/>
        <v>90.31</v>
      </c>
      <c r="G231" s="112">
        <v>3001.37</v>
      </c>
      <c r="H231" s="112">
        <f t="shared" si="6"/>
        <v>106.45</v>
      </c>
    </row>
    <row r="232" ht="15" customHeight="1" spans="1:8">
      <c r="A232" s="110">
        <v>2081002</v>
      </c>
      <c r="B232" s="111" t="s">
        <v>223</v>
      </c>
      <c r="C232" s="112">
        <v>3340</v>
      </c>
      <c r="D232" s="112">
        <v>3340</v>
      </c>
      <c r="E232" s="112">
        <v>3004.71</v>
      </c>
      <c r="F232" s="112">
        <f t="shared" si="7"/>
        <v>89.96</v>
      </c>
      <c r="G232" s="112">
        <v>2823.38</v>
      </c>
      <c r="H232" s="112">
        <f t="shared" si="6"/>
        <v>106.42</v>
      </c>
    </row>
    <row r="233" ht="15" customHeight="1" spans="1:8">
      <c r="A233" s="110">
        <v>2081004</v>
      </c>
      <c r="B233" s="111" t="s">
        <v>224</v>
      </c>
      <c r="C233" s="112">
        <v>75</v>
      </c>
      <c r="D233" s="112">
        <v>75</v>
      </c>
      <c r="E233" s="112">
        <v>75</v>
      </c>
      <c r="F233" s="112">
        <f t="shared" si="7"/>
        <v>100</v>
      </c>
      <c r="G233" s="112">
        <v>69.55</v>
      </c>
      <c r="H233" s="112">
        <f t="shared" si="6"/>
        <v>107.84</v>
      </c>
    </row>
    <row r="234" ht="15" customHeight="1" spans="1:8">
      <c r="A234" s="110">
        <v>2081005</v>
      </c>
      <c r="B234" s="111" t="s">
        <v>225</v>
      </c>
      <c r="C234" s="112">
        <v>122.53</v>
      </c>
      <c r="D234" s="112">
        <v>122.53</v>
      </c>
      <c r="E234" s="112">
        <v>115.11</v>
      </c>
      <c r="F234" s="112">
        <f t="shared" si="7"/>
        <v>93.94</v>
      </c>
      <c r="G234" s="112">
        <v>108.44</v>
      </c>
      <c r="H234" s="112">
        <f t="shared" si="6"/>
        <v>106.15</v>
      </c>
    </row>
    <row r="235" ht="15" customHeight="1" spans="1:8">
      <c r="A235" s="110">
        <v>20811</v>
      </c>
      <c r="B235" s="111" t="s">
        <v>227</v>
      </c>
      <c r="C235" s="112">
        <v>6259.36</v>
      </c>
      <c r="D235" s="112">
        <v>6259.36</v>
      </c>
      <c r="E235" s="112">
        <v>6002.02</v>
      </c>
      <c r="F235" s="112">
        <f t="shared" si="7"/>
        <v>95.89</v>
      </c>
      <c r="G235" s="112">
        <v>6218.7</v>
      </c>
      <c r="H235" s="112">
        <f t="shared" si="6"/>
        <v>96.52</v>
      </c>
    </row>
    <row r="236" ht="15" customHeight="1" spans="1:8">
      <c r="A236" s="110">
        <v>2081101</v>
      </c>
      <c r="B236" s="111" t="s">
        <v>41</v>
      </c>
      <c r="C236" s="112">
        <v>282.91</v>
      </c>
      <c r="D236" s="112">
        <v>282.91</v>
      </c>
      <c r="E236" s="112">
        <v>272.08</v>
      </c>
      <c r="F236" s="112">
        <f t="shared" si="7"/>
        <v>96.17</v>
      </c>
      <c r="G236" s="112">
        <v>266.2</v>
      </c>
      <c r="H236" s="112">
        <f t="shared" si="6"/>
        <v>102.21</v>
      </c>
    </row>
    <row r="237" ht="15" customHeight="1" spans="1:8">
      <c r="A237" s="110" t="s">
        <v>228</v>
      </c>
      <c r="B237" s="110" t="s">
        <v>42</v>
      </c>
      <c r="C237" s="112"/>
      <c r="D237" s="112"/>
      <c r="E237" s="112">
        <v>20.2</v>
      </c>
      <c r="F237" s="112" t="str">
        <f t="shared" si="7"/>
        <v/>
      </c>
      <c r="G237" s="112"/>
      <c r="H237" s="112" t="str">
        <f t="shared" si="6"/>
        <v/>
      </c>
    </row>
    <row r="238" ht="15" customHeight="1" spans="1:8">
      <c r="A238" s="110">
        <v>2081104</v>
      </c>
      <c r="B238" s="111" t="s">
        <v>229</v>
      </c>
      <c r="C238" s="112">
        <v>869.5</v>
      </c>
      <c r="D238" s="112">
        <v>869.5</v>
      </c>
      <c r="E238" s="112">
        <v>832.47</v>
      </c>
      <c r="F238" s="112">
        <f t="shared" si="7"/>
        <v>95.74</v>
      </c>
      <c r="G238" s="112">
        <v>587.41</v>
      </c>
      <c r="H238" s="112">
        <f t="shared" si="6"/>
        <v>141.72</v>
      </c>
    </row>
    <row r="239" ht="15" customHeight="1" spans="1:8">
      <c r="A239" s="110">
        <v>2081105</v>
      </c>
      <c r="B239" s="111" t="s">
        <v>230</v>
      </c>
      <c r="C239" s="112">
        <v>200.68</v>
      </c>
      <c r="D239" s="112">
        <v>200.68</v>
      </c>
      <c r="E239" s="112">
        <v>79.39</v>
      </c>
      <c r="F239" s="112">
        <f t="shared" si="7"/>
        <v>39.56</v>
      </c>
      <c r="G239" s="112">
        <v>468.35</v>
      </c>
      <c r="H239" s="112">
        <f t="shared" si="6"/>
        <v>16.95</v>
      </c>
    </row>
    <row r="240" ht="15" customHeight="1" spans="1:8">
      <c r="A240" s="110">
        <v>2081106</v>
      </c>
      <c r="B240" s="111" t="s">
        <v>231</v>
      </c>
      <c r="C240" s="112">
        <v>56</v>
      </c>
      <c r="D240" s="112">
        <v>56</v>
      </c>
      <c r="E240" s="112">
        <v>42.21</v>
      </c>
      <c r="F240" s="112">
        <f t="shared" si="7"/>
        <v>75.38</v>
      </c>
      <c r="G240" s="112"/>
      <c r="H240" s="112" t="str">
        <f t="shared" si="6"/>
        <v/>
      </c>
    </row>
    <row r="241" ht="15" customHeight="1" spans="1:8">
      <c r="A241" s="110">
        <v>2081107</v>
      </c>
      <c r="B241" s="111" t="s">
        <v>232</v>
      </c>
      <c r="C241" s="112">
        <v>1350</v>
      </c>
      <c r="D241" s="112">
        <v>1350</v>
      </c>
      <c r="E241" s="112">
        <v>1553.16</v>
      </c>
      <c r="F241" s="112">
        <f t="shared" si="7"/>
        <v>115.05</v>
      </c>
      <c r="G241" s="112"/>
      <c r="H241" s="112" t="str">
        <f t="shared" si="6"/>
        <v/>
      </c>
    </row>
    <row r="242" ht="15" customHeight="1" spans="1:8">
      <c r="A242" s="110">
        <v>2081199</v>
      </c>
      <c r="B242" s="111" t="s">
        <v>233</v>
      </c>
      <c r="C242" s="112">
        <v>3500.27</v>
      </c>
      <c r="D242" s="112">
        <v>3500.27</v>
      </c>
      <c r="E242" s="112">
        <v>3202.51</v>
      </c>
      <c r="F242" s="112">
        <f t="shared" si="7"/>
        <v>91.49</v>
      </c>
      <c r="G242" s="112">
        <v>4896.74</v>
      </c>
      <c r="H242" s="112">
        <f t="shared" si="6"/>
        <v>65.4</v>
      </c>
    </row>
    <row r="243" ht="15" customHeight="1" spans="1:8">
      <c r="A243" s="110">
        <v>20816</v>
      </c>
      <c r="B243" s="111" t="s">
        <v>236</v>
      </c>
      <c r="C243" s="112">
        <v>142.49</v>
      </c>
      <c r="D243" s="112">
        <v>142.49</v>
      </c>
      <c r="E243" s="112">
        <v>134.95</v>
      </c>
      <c r="F243" s="112">
        <f t="shared" si="7"/>
        <v>94.71</v>
      </c>
      <c r="G243" s="112">
        <v>140.94</v>
      </c>
      <c r="H243" s="112">
        <f t="shared" si="6"/>
        <v>95.75</v>
      </c>
    </row>
    <row r="244" ht="15" customHeight="1" spans="1:8">
      <c r="A244" s="110">
        <v>2081601</v>
      </c>
      <c r="B244" s="111" t="s">
        <v>41</v>
      </c>
      <c r="C244" s="112">
        <v>82.49</v>
      </c>
      <c r="D244" s="112">
        <v>82.49</v>
      </c>
      <c r="E244" s="112">
        <v>75.95</v>
      </c>
      <c r="F244" s="112">
        <f t="shared" si="7"/>
        <v>92.07</v>
      </c>
      <c r="G244" s="112">
        <v>80.94</v>
      </c>
      <c r="H244" s="112">
        <f t="shared" si="6"/>
        <v>93.83</v>
      </c>
    </row>
    <row r="245" ht="15" customHeight="1" spans="1:8">
      <c r="A245" s="110">
        <v>2081602</v>
      </c>
      <c r="B245" s="111" t="s">
        <v>42</v>
      </c>
      <c r="C245" s="112">
        <v>45</v>
      </c>
      <c r="D245" s="112">
        <v>45</v>
      </c>
      <c r="E245" s="112">
        <v>44</v>
      </c>
      <c r="F245" s="112">
        <f t="shared" si="7"/>
        <v>97.78</v>
      </c>
      <c r="G245" s="112">
        <v>45</v>
      </c>
      <c r="H245" s="112">
        <f t="shared" si="6"/>
        <v>97.78</v>
      </c>
    </row>
    <row r="246" ht="15" customHeight="1" spans="1:8">
      <c r="A246" s="110">
        <v>2081699</v>
      </c>
      <c r="B246" s="111" t="s">
        <v>237</v>
      </c>
      <c r="C246" s="112">
        <v>15</v>
      </c>
      <c r="D246" s="112">
        <v>15</v>
      </c>
      <c r="E246" s="112">
        <v>15</v>
      </c>
      <c r="F246" s="112">
        <f t="shared" si="7"/>
        <v>100</v>
      </c>
      <c r="G246" s="112">
        <v>15</v>
      </c>
      <c r="H246" s="112">
        <f t="shared" si="6"/>
        <v>100</v>
      </c>
    </row>
    <row r="247" ht="15" customHeight="1" spans="1:8">
      <c r="A247" s="110">
        <v>20819</v>
      </c>
      <c r="B247" s="111" t="s">
        <v>238</v>
      </c>
      <c r="C247" s="112">
        <v>2150.3</v>
      </c>
      <c r="D247" s="112">
        <v>2150.3</v>
      </c>
      <c r="E247" s="112">
        <v>2206.03</v>
      </c>
      <c r="F247" s="112">
        <f t="shared" si="7"/>
        <v>102.59</v>
      </c>
      <c r="G247" s="112">
        <v>2360.69</v>
      </c>
      <c r="H247" s="112">
        <f t="shared" si="6"/>
        <v>93.45</v>
      </c>
    </row>
    <row r="248" ht="15" customHeight="1" spans="1:8">
      <c r="A248" s="110">
        <v>2081901</v>
      </c>
      <c r="B248" s="111" t="s">
        <v>239</v>
      </c>
      <c r="C248" s="112">
        <v>1282.8</v>
      </c>
      <c r="D248" s="112">
        <v>1282.8</v>
      </c>
      <c r="E248" s="112">
        <v>1293.16</v>
      </c>
      <c r="F248" s="112">
        <f t="shared" si="7"/>
        <v>100.81</v>
      </c>
      <c r="G248" s="112">
        <v>1270.24</v>
      </c>
      <c r="H248" s="112">
        <f t="shared" si="6"/>
        <v>101.8</v>
      </c>
    </row>
    <row r="249" ht="15" customHeight="1" spans="1:8">
      <c r="A249" s="110">
        <v>2081902</v>
      </c>
      <c r="B249" s="111" t="s">
        <v>240</v>
      </c>
      <c r="C249" s="112">
        <v>867.5</v>
      </c>
      <c r="D249" s="112">
        <v>867.5</v>
      </c>
      <c r="E249" s="112">
        <v>912.87</v>
      </c>
      <c r="F249" s="112">
        <f t="shared" si="7"/>
        <v>105.23</v>
      </c>
      <c r="G249" s="112">
        <v>1090.45</v>
      </c>
      <c r="H249" s="112">
        <f t="shared" si="6"/>
        <v>83.71</v>
      </c>
    </row>
    <row r="250" ht="15" customHeight="1" spans="1:8">
      <c r="A250" s="110">
        <v>20820</v>
      </c>
      <c r="B250" s="111" t="s">
        <v>241</v>
      </c>
      <c r="C250" s="112">
        <v>193.6</v>
      </c>
      <c r="D250" s="112">
        <v>193.6</v>
      </c>
      <c r="E250" s="112">
        <v>334.32</v>
      </c>
      <c r="F250" s="112">
        <f t="shared" si="7"/>
        <v>172.69</v>
      </c>
      <c r="G250" s="112">
        <v>169</v>
      </c>
      <c r="H250" s="112">
        <f t="shared" si="6"/>
        <v>197.82</v>
      </c>
    </row>
    <row r="251" ht="15" customHeight="1" spans="1:8">
      <c r="A251" s="110">
        <v>2082001</v>
      </c>
      <c r="B251" s="111" t="s">
        <v>242</v>
      </c>
      <c r="C251" s="112">
        <v>180</v>
      </c>
      <c r="D251" s="112">
        <v>180</v>
      </c>
      <c r="E251" s="112">
        <v>320.78</v>
      </c>
      <c r="F251" s="112">
        <f t="shared" si="7"/>
        <v>178.21</v>
      </c>
      <c r="G251" s="112">
        <v>152.97</v>
      </c>
      <c r="H251" s="112">
        <f t="shared" si="6"/>
        <v>209.7</v>
      </c>
    </row>
    <row r="252" ht="15" customHeight="1" spans="1:8">
      <c r="A252" s="110">
        <v>2082002</v>
      </c>
      <c r="B252" s="111" t="s">
        <v>243</v>
      </c>
      <c r="C252" s="112">
        <v>13.6</v>
      </c>
      <c r="D252" s="112">
        <v>13.6</v>
      </c>
      <c r="E252" s="112">
        <v>13.54</v>
      </c>
      <c r="F252" s="112">
        <f t="shared" si="7"/>
        <v>99.56</v>
      </c>
      <c r="G252" s="112">
        <v>16.03</v>
      </c>
      <c r="H252" s="112">
        <f t="shared" si="6"/>
        <v>84.47</v>
      </c>
    </row>
    <row r="253" ht="15" customHeight="1" spans="1:8">
      <c r="A253" s="110">
        <v>20825</v>
      </c>
      <c r="B253" s="111" t="s">
        <v>244</v>
      </c>
      <c r="C253" s="112">
        <v>312.75</v>
      </c>
      <c r="D253" s="112">
        <v>312.75</v>
      </c>
      <c r="E253" s="112">
        <v>368.33</v>
      </c>
      <c r="F253" s="112">
        <f t="shared" si="7"/>
        <v>117.77</v>
      </c>
      <c r="G253" s="112">
        <v>275.13</v>
      </c>
      <c r="H253" s="112">
        <f t="shared" si="6"/>
        <v>133.87</v>
      </c>
    </row>
    <row r="254" ht="15" customHeight="1" spans="1:8">
      <c r="A254" s="110">
        <v>2082501</v>
      </c>
      <c r="B254" s="111" t="s">
        <v>245</v>
      </c>
      <c r="C254" s="112">
        <v>312.75</v>
      </c>
      <c r="D254" s="112">
        <v>312.75</v>
      </c>
      <c r="E254" s="112">
        <v>368.33</v>
      </c>
      <c r="F254" s="112">
        <f t="shared" si="7"/>
        <v>117.77</v>
      </c>
      <c r="G254" s="112">
        <v>275.13</v>
      </c>
      <c r="H254" s="112">
        <f t="shared" si="6"/>
        <v>133.87</v>
      </c>
    </row>
    <row r="255" ht="30" customHeight="1" spans="1:8">
      <c r="A255" s="110">
        <v>20826</v>
      </c>
      <c r="B255" s="111" t="s">
        <v>247</v>
      </c>
      <c r="C255" s="112">
        <v>3100</v>
      </c>
      <c r="D255" s="112">
        <v>3100</v>
      </c>
      <c r="E255" s="112">
        <v>3100</v>
      </c>
      <c r="F255" s="112">
        <f t="shared" si="7"/>
        <v>100</v>
      </c>
      <c r="G255" s="112">
        <v>3000</v>
      </c>
      <c r="H255" s="112">
        <f t="shared" si="6"/>
        <v>103.33</v>
      </c>
    </row>
    <row r="256" ht="30" customHeight="1" spans="1:8">
      <c r="A256" s="110">
        <v>2082602</v>
      </c>
      <c r="B256" s="111" t="s">
        <v>248</v>
      </c>
      <c r="C256" s="112">
        <v>3100</v>
      </c>
      <c r="D256" s="112">
        <v>3100</v>
      </c>
      <c r="E256" s="112">
        <v>3100</v>
      </c>
      <c r="F256" s="112">
        <f t="shared" si="7"/>
        <v>100</v>
      </c>
      <c r="G256" s="112">
        <v>3000</v>
      </c>
      <c r="H256" s="112">
        <f t="shared" si="6"/>
        <v>103.33</v>
      </c>
    </row>
    <row r="257" ht="15" customHeight="1" spans="1:8">
      <c r="A257" s="110">
        <v>20899</v>
      </c>
      <c r="B257" s="111" t="s">
        <v>249</v>
      </c>
      <c r="C257" s="112">
        <v>14630</v>
      </c>
      <c r="D257" s="112">
        <f>6000+14630</f>
        <v>20630</v>
      </c>
      <c r="E257" s="112">
        <v>16630</v>
      </c>
      <c r="F257" s="112">
        <f t="shared" si="7"/>
        <v>80.61</v>
      </c>
      <c r="G257" s="112">
        <v>7808.65</v>
      </c>
      <c r="H257" s="112">
        <f t="shared" si="6"/>
        <v>212.97</v>
      </c>
    </row>
    <row r="258" ht="15" customHeight="1" spans="1:8">
      <c r="A258" s="110">
        <v>2089901</v>
      </c>
      <c r="B258" s="111" t="s">
        <v>250</v>
      </c>
      <c r="C258" s="112">
        <v>14630</v>
      </c>
      <c r="D258" s="112">
        <f>6000+14630</f>
        <v>20630</v>
      </c>
      <c r="E258" s="112">
        <v>16630</v>
      </c>
      <c r="F258" s="112">
        <f t="shared" si="7"/>
        <v>80.61</v>
      </c>
      <c r="G258" s="112">
        <v>7808.65</v>
      </c>
      <c r="H258" s="112">
        <f t="shared" si="6"/>
        <v>212.97</v>
      </c>
    </row>
    <row r="259" ht="15" customHeight="1" spans="1:8">
      <c r="A259" s="110">
        <v>210</v>
      </c>
      <c r="B259" s="111" t="s">
        <v>394</v>
      </c>
      <c r="C259" s="112">
        <v>34406.96</v>
      </c>
      <c r="D259" s="112">
        <f>34406.96+2800</f>
        <v>37206.96</v>
      </c>
      <c r="E259" s="112">
        <v>36261.19</v>
      </c>
      <c r="F259" s="112">
        <f t="shared" si="7"/>
        <v>97.46</v>
      </c>
      <c r="G259" s="112">
        <v>32763.92</v>
      </c>
      <c r="H259" s="112">
        <f t="shared" si="6"/>
        <v>110.67</v>
      </c>
    </row>
    <row r="260" ht="35.25" customHeight="1" spans="1:8">
      <c r="A260" s="110">
        <v>21001</v>
      </c>
      <c r="B260" s="111" t="s">
        <v>252</v>
      </c>
      <c r="C260" s="112">
        <v>1026.65</v>
      </c>
      <c r="D260" s="112">
        <v>1026.65</v>
      </c>
      <c r="E260" s="112">
        <v>999</v>
      </c>
      <c r="F260" s="112">
        <f t="shared" si="7"/>
        <v>97.31</v>
      </c>
      <c r="G260" s="112">
        <v>927.34</v>
      </c>
      <c r="H260" s="112">
        <f t="shared" si="6"/>
        <v>107.73</v>
      </c>
    </row>
    <row r="261" ht="15" customHeight="1" spans="1:8">
      <c r="A261" s="110">
        <v>2100101</v>
      </c>
      <c r="B261" s="111" t="s">
        <v>41</v>
      </c>
      <c r="C261" s="112">
        <v>688.65</v>
      </c>
      <c r="D261" s="112">
        <v>688.65</v>
      </c>
      <c r="E261" s="112">
        <v>679</v>
      </c>
      <c r="F261" s="112">
        <f t="shared" si="7"/>
        <v>98.6</v>
      </c>
      <c r="G261" s="112">
        <v>687.7</v>
      </c>
      <c r="H261" s="112">
        <f t="shared" ref="H261:H324" si="8">IF(G261=0,"",E261/G261*100)</f>
        <v>98.73</v>
      </c>
    </row>
    <row r="262" ht="15" customHeight="1" spans="1:8">
      <c r="A262" s="110">
        <v>2100102</v>
      </c>
      <c r="B262" s="111" t="s">
        <v>42</v>
      </c>
      <c r="C262" s="112">
        <v>338</v>
      </c>
      <c r="D262" s="112">
        <v>338</v>
      </c>
      <c r="E262" s="112">
        <v>320</v>
      </c>
      <c r="F262" s="112">
        <f t="shared" ref="F262:F325" si="9">IF(C262=0,"",E262/D262*100)</f>
        <v>94.67</v>
      </c>
      <c r="G262" s="112">
        <v>239.64</v>
      </c>
      <c r="H262" s="112">
        <f t="shared" si="8"/>
        <v>133.53</v>
      </c>
    </row>
    <row r="263" ht="15" customHeight="1" spans="1:8">
      <c r="A263" s="110">
        <v>21004</v>
      </c>
      <c r="B263" s="111" t="s">
        <v>254</v>
      </c>
      <c r="C263" s="112">
        <v>15617.06</v>
      </c>
      <c r="D263" s="112">
        <f>2800+15617.06</f>
        <v>18417.06</v>
      </c>
      <c r="E263" s="112">
        <v>18788.28</v>
      </c>
      <c r="F263" s="112">
        <f t="shared" si="9"/>
        <v>102.02</v>
      </c>
      <c r="G263" s="112">
        <v>14840.32</v>
      </c>
      <c r="H263" s="112">
        <f t="shared" si="8"/>
        <v>126.6</v>
      </c>
    </row>
    <row r="264" ht="15" customHeight="1" spans="1:8">
      <c r="A264" s="110">
        <v>2100401</v>
      </c>
      <c r="B264" s="111" t="s">
        <v>255</v>
      </c>
      <c r="C264" s="112">
        <v>1183.33</v>
      </c>
      <c r="D264" s="112">
        <v>1183.33</v>
      </c>
      <c r="E264" s="112">
        <v>1215.62</v>
      </c>
      <c r="F264" s="112">
        <f t="shared" si="9"/>
        <v>102.73</v>
      </c>
      <c r="G264" s="112">
        <v>1043.26</v>
      </c>
      <c r="H264" s="112">
        <f t="shared" si="8"/>
        <v>116.52</v>
      </c>
    </row>
    <row r="265" ht="15" customHeight="1" spans="1:8">
      <c r="A265" s="110">
        <v>2100402</v>
      </c>
      <c r="B265" s="111" t="s">
        <v>256</v>
      </c>
      <c r="C265" s="112">
        <v>918.31</v>
      </c>
      <c r="D265" s="112">
        <v>918.31</v>
      </c>
      <c r="E265" s="112">
        <v>865.36</v>
      </c>
      <c r="F265" s="112">
        <f t="shared" si="9"/>
        <v>94.23</v>
      </c>
      <c r="G265" s="112">
        <v>819.77</v>
      </c>
      <c r="H265" s="112">
        <f t="shared" si="8"/>
        <v>105.56</v>
      </c>
    </row>
    <row r="266" ht="15" customHeight="1" spans="1:8">
      <c r="A266" s="110">
        <v>2100403</v>
      </c>
      <c r="B266" s="111" t="s">
        <v>257</v>
      </c>
      <c r="C266" s="112">
        <v>205.71</v>
      </c>
      <c r="D266" s="112">
        <v>205.71</v>
      </c>
      <c r="E266" s="112">
        <v>209.9</v>
      </c>
      <c r="F266" s="112">
        <f t="shared" si="9"/>
        <v>102.04</v>
      </c>
      <c r="G266" s="112">
        <v>230.88</v>
      </c>
      <c r="H266" s="112">
        <f t="shared" si="8"/>
        <v>90.91</v>
      </c>
    </row>
    <row r="267" ht="15" customHeight="1" spans="1:8">
      <c r="A267" s="110">
        <v>2100407</v>
      </c>
      <c r="B267" s="111" t="s">
        <v>258</v>
      </c>
      <c r="C267" s="112">
        <v>92.21</v>
      </c>
      <c r="D267" s="112">
        <v>92.21</v>
      </c>
      <c r="E267" s="112">
        <v>93.04</v>
      </c>
      <c r="F267" s="112">
        <f t="shared" si="9"/>
        <v>100.9</v>
      </c>
      <c r="G267" s="112">
        <v>86.9</v>
      </c>
      <c r="H267" s="112">
        <f t="shared" si="8"/>
        <v>107.07</v>
      </c>
    </row>
    <row r="268" ht="15" customHeight="1" spans="1:8">
      <c r="A268" s="110">
        <v>2100408</v>
      </c>
      <c r="B268" s="111" t="s">
        <v>259</v>
      </c>
      <c r="C268" s="112">
        <v>10197.5</v>
      </c>
      <c r="D268" s="112">
        <f>2800+10197.5</f>
        <v>12997.5</v>
      </c>
      <c r="E268" s="112">
        <v>12338.27</v>
      </c>
      <c r="F268" s="112">
        <f t="shared" si="9"/>
        <v>94.93</v>
      </c>
      <c r="G268" s="112">
        <v>11723.32</v>
      </c>
      <c r="H268" s="112">
        <f t="shared" si="8"/>
        <v>105.25</v>
      </c>
    </row>
    <row r="269" ht="15" customHeight="1" spans="1:8">
      <c r="A269" s="110">
        <v>2100409</v>
      </c>
      <c r="B269" s="111" t="s">
        <v>260</v>
      </c>
      <c r="C269" s="112">
        <v>345</v>
      </c>
      <c r="D269" s="112">
        <v>345</v>
      </c>
      <c r="E269" s="112">
        <v>300.15</v>
      </c>
      <c r="F269" s="112">
        <f t="shared" si="9"/>
        <v>87</v>
      </c>
      <c r="G269" s="112">
        <v>324.99</v>
      </c>
      <c r="H269" s="112">
        <f t="shared" si="8"/>
        <v>92.36</v>
      </c>
    </row>
    <row r="270" s="92" customFormat="1" ht="24" customHeight="1" spans="1:8">
      <c r="A270" s="110">
        <v>2100410</v>
      </c>
      <c r="B270" s="110" t="s">
        <v>262</v>
      </c>
      <c r="C270" s="112"/>
      <c r="D270" s="112"/>
      <c r="E270" s="112">
        <v>118</v>
      </c>
      <c r="F270" s="112" t="str">
        <f t="shared" si="9"/>
        <v/>
      </c>
      <c r="G270" s="112"/>
      <c r="H270" s="112" t="str">
        <f t="shared" si="8"/>
        <v/>
      </c>
    </row>
    <row r="271" ht="15" customHeight="1" spans="1:8">
      <c r="A271" s="110">
        <v>2100499</v>
      </c>
      <c r="B271" s="110" t="s">
        <v>263</v>
      </c>
      <c r="C271" s="112">
        <v>2675</v>
      </c>
      <c r="D271" s="112">
        <v>2675</v>
      </c>
      <c r="E271" s="112">
        <v>3647.93</v>
      </c>
      <c r="F271" s="112">
        <f t="shared" si="9"/>
        <v>136.37</v>
      </c>
      <c r="G271" s="112">
        <v>611.2</v>
      </c>
      <c r="H271" s="112">
        <f t="shared" si="8"/>
        <v>596.85</v>
      </c>
    </row>
    <row r="272" ht="15" customHeight="1" spans="1:8">
      <c r="A272" s="110">
        <v>21007</v>
      </c>
      <c r="B272" s="111" t="s">
        <v>264</v>
      </c>
      <c r="C272" s="112">
        <v>2218.63</v>
      </c>
      <c r="D272" s="112">
        <v>2218.63</v>
      </c>
      <c r="E272" s="112">
        <v>1930.73</v>
      </c>
      <c r="F272" s="112">
        <f t="shared" si="9"/>
        <v>87.02</v>
      </c>
      <c r="G272" s="112">
        <v>2855.82</v>
      </c>
      <c r="H272" s="112">
        <f t="shared" si="8"/>
        <v>67.61</v>
      </c>
    </row>
    <row r="273" ht="15" customHeight="1" spans="1:8">
      <c r="A273" s="110">
        <v>2100799</v>
      </c>
      <c r="B273" s="111" t="s">
        <v>265</v>
      </c>
      <c r="C273" s="112">
        <v>2218.63</v>
      </c>
      <c r="D273" s="112">
        <v>2218.63</v>
      </c>
      <c r="E273" s="112">
        <v>1930.73</v>
      </c>
      <c r="F273" s="112">
        <f t="shared" si="9"/>
        <v>87.02</v>
      </c>
      <c r="G273" s="112">
        <v>2855.82</v>
      </c>
      <c r="H273" s="112">
        <f t="shared" si="8"/>
        <v>67.61</v>
      </c>
    </row>
    <row r="274" ht="15" customHeight="1" spans="1:8">
      <c r="A274" s="110">
        <v>21010</v>
      </c>
      <c r="B274" s="111" t="s">
        <v>266</v>
      </c>
      <c r="C274" s="112">
        <v>260</v>
      </c>
      <c r="D274" s="112">
        <v>260</v>
      </c>
      <c r="E274" s="112">
        <v>258.61</v>
      </c>
      <c r="F274" s="112">
        <f t="shared" si="9"/>
        <v>99.47</v>
      </c>
      <c r="G274" s="112">
        <v>211.9</v>
      </c>
      <c r="H274" s="112">
        <f t="shared" si="8"/>
        <v>122.04</v>
      </c>
    </row>
    <row r="275" ht="15" customHeight="1" spans="1:8">
      <c r="A275" s="110">
        <v>2101012</v>
      </c>
      <c r="B275" s="111" t="s">
        <v>267</v>
      </c>
      <c r="C275" s="112">
        <v>43</v>
      </c>
      <c r="D275" s="112">
        <v>43</v>
      </c>
      <c r="E275" s="112">
        <v>43</v>
      </c>
      <c r="F275" s="112">
        <f t="shared" si="9"/>
        <v>100</v>
      </c>
      <c r="G275" s="112">
        <v>16.65</v>
      </c>
      <c r="H275" s="112">
        <f t="shared" si="8"/>
        <v>258.26</v>
      </c>
    </row>
    <row r="276" ht="15" customHeight="1" spans="1:8">
      <c r="A276" s="110">
        <v>2101016</v>
      </c>
      <c r="B276" s="111" t="s">
        <v>268</v>
      </c>
      <c r="C276" s="112">
        <v>80</v>
      </c>
      <c r="D276" s="112">
        <v>80</v>
      </c>
      <c r="E276" s="112">
        <v>78.61</v>
      </c>
      <c r="F276" s="112">
        <f t="shared" si="9"/>
        <v>98.26</v>
      </c>
      <c r="G276" s="112">
        <v>48.25</v>
      </c>
      <c r="H276" s="112">
        <f t="shared" si="8"/>
        <v>162.92</v>
      </c>
    </row>
    <row r="277" ht="30" customHeight="1" spans="1:8">
      <c r="A277" s="110">
        <v>2101099</v>
      </c>
      <c r="B277" s="111" t="s">
        <v>269</v>
      </c>
      <c r="C277" s="112">
        <v>137</v>
      </c>
      <c r="D277" s="112">
        <v>137</v>
      </c>
      <c r="E277" s="112">
        <v>137</v>
      </c>
      <c r="F277" s="112">
        <f t="shared" si="9"/>
        <v>100</v>
      </c>
      <c r="G277" s="112">
        <v>147</v>
      </c>
      <c r="H277" s="112">
        <f t="shared" si="8"/>
        <v>93.2</v>
      </c>
    </row>
    <row r="278" ht="15" customHeight="1" spans="1:8">
      <c r="A278" s="110">
        <v>21011</v>
      </c>
      <c r="B278" s="111" t="s">
        <v>270</v>
      </c>
      <c r="C278" s="112">
        <v>9584.62</v>
      </c>
      <c r="D278" s="112">
        <v>9584.62</v>
      </c>
      <c r="E278" s="112">
        <v>8633.54</v>
      </c>
      <c r="F278" s="112">
        <f t="shared" si="9"/>
        <v>90.08</v>
      </c>
      <c r="G278" s="112">
        <f>SUM(G279:G280)</f>
        <v>8422.79</v>
      </c>
      <c r="H278" s="112">
        <f t="shared" si="8"/>
        <v>102.5</v>
      </c>
    </row>
    <row r="279" ht="15" customHeight="1" spans="1:8">
      <c r="A279" s="110">
        <v>2101101</v>
      </c>
      <c r="B279" s="111" t="s">
        <v>271</v>
      </c>
      <c r="C279" s="112">
        <v>3868.66</v>
      </c>
      <c r="D279" s="112">
        <v>3868.66</v>
      </c>
      <c r="E279" s="112">
        <v>3605.1</v>
      </c>
      <c r="F279" s="112">
        <f t="shared" si="9"/>
        <v>93.19</v>
      </c>
      <c r="G279" s="113">
        <v>3644.45</v>
      </c>
      <c r="H279" s="112">
        <f t="shared" si="8"/>
        <v>98.92</v>
      </c>
    </row>
    <row r="280" ht="15" customHeight="1" spans="1:8">
      <c r="A280" s="110">
        <v>2101102</v>
      </c>
      <c r="B280" s="111" t="s">
        <v>272</v>
      </c>
      <c r="C280" s="112">
        <v>5715.96</v>
      </c>
      <c r="D280" s="112">
        <v>5715.96</v>
      </c>
      <c r="E280" s="112">
        <v>5028.45</v>
      </c>
      <c r="F280" s="112">
        <f t="shared" si="9"/>
        <v>87.97</v>
      </c>
      <c r="G280" s="113">
        <v>4778.34</v>
      </c>
      <c r="H280" s="112">
        <f t="shared" si="8"/>
        <v>105.23</v>
      </c>
    </row>
    <row r="281" ht="30" customHeight="1" spans="1:8">
      <c r="A281" s="110">
        <v>21012</v>
      </c>
      <c r="B281" s="111" t="s">
        <v>273</v>
      </c>
      <c r="C281" s="112">
        <v>5500</v>
      </c>
      <c r="D281" s="112">
        <v>5500</v>
      </c>
      <c r="E281" s="112">
        <v>5500</v>
      </c>
      <c r="F281" s="112">
        <f t="shared" si="9"/>
        <v>100</v>
      </c>
      <c r="G281" s="112">
        <v>5500</v>
      </c>
      <c r="H281" s="112">
        <f t="shared" si="8"/>
        <v>100</v>
      </c>
    </row>
    <row r="282" ht="30" customHeight="1" spans="1:8">
      <c r="A282" s="110" t="s">
        <v>274</v>
      </c>
      <c r="B282" s="111" t="s">
        <v>395</v>
      </c>
      <c r="C282" s="112">
        <v>5500</v>
      </c>
      <c r="D282" s="112">
        <v>5500</v>
      </c>
      <c r="E282" s="112">
        <v>5500</v>
      </c>
      <c r="F282" s="112">
        <f t="shared" si="9"/>
        <v>100</v>
      </c>
      <c r="G282" s="112">
        <v>5500</v>
      </c>
      <c r="H282" s="112">
        <f t="shared" si="8"/>
        <v>100</v>
      </c>
    </row>
    <row r="283" ht="15" customHeight="1" spans="1:8">
      <c r="A283" s="110">
        <v>21013</v>
      </c>
      <c r="B283" s="111" t="s">
        <v>276</v>
      </c>
      <c r="C283" s="112">
        <v>200</v>
      </c>
      <c r="D283" s="112">
        <v>200</v>
      </c>
      <c r="E283" s="112">
        <v>151.03</v>
      </c>
      <c r="F283" s="112">
        <f t="shared" si="9"/>
        <v>75.52</v>
      </c>
      <c r="G283" s="112">
        <v>5.75</v>
      </c>
      <c r="H283" s="112">
        <f t="shared" si="8"/>
        <v>2626.61</v>
      </c>
    </row>
    <row r="284" ht="15" customHeight="1" spans="1:8">
      <c r="A284" s="110">
        <v>2101301</v>
      </c>
      <c r="B284" s="111" t="s">
        <v>277</v>
      </c>
      <c r="C284" s="112">
        <v>200</v>
      </c>
      <c r="D284" s="112">
        <v>200</v>
      </c>
      <c r="E284" s="112">
        <v>151.03</v>
      </c>
      <c r="F284" s="112">
        <f t="shared" si="9"/>
        <v>75.52</v>
      </c>
      <c r="G284" s="112">
        <v>5.75</v>
      </c>
      <c r="H284" s="112">
        <f t="shared" si="8"/>
        <v>2626.61</v>
      </c>
    </row>
    <row r="285" ht="15" customHeight="1" spans="1:8">
      <c r="A285" s="108">
        <v>211</v>
      </c>
      <c r="B285" s="109" t="s">
        <v>280</v>
      </c>
      <c r="C285" s="105">
        <v>0</v>
      </c>
      <c r="D285" s="105">
        <v>0</v>
      </c>
      <c r="E285" s="105"/>
      <c r="F285" s="105" t="str">
        <f t="shared" si="9"/>
        <v/>
      </c>
      <c r="G285" s="105">
        <v>238.92</v>
      </c>
      <c r="H285" s="105">
        <f t="shared" si="8"/>
        <v>0</v>
      </c>
    </row>
    <row r="286" ht="15" customHeight="1" spans="1:8">
      <c r="A286" s="110">
        <v>21101</v>
      </c>
      <c r="B286" s="111" t="s">
        <v>281</v>
      </c>
      <c r="C286" s="112">
        <v>0</v>
      </c>
      <c r="D286" s="112">
        <v>0</v>
      </c>
      <c r="E286" s="112"/>
      <c r="F286" s="112" t="str">
        <f t="shared" si="9"/>
        <v/>
      </c>
      <c r="G286" s="112">
        <v>9.6</v>
      </c>
      <c r="H286" s="112">
        <f t="shared" si="8"/>
        <v>0</v>
      </c>
    </row>
    <row r="287" ht="24" customHeight="1" spans="1:8">
      <c r="A287" s="110">
        <v>2110199</v>
      </c>
      <c r="B287" s="111" t="s">
        <v>282</v>
      </c>
      <c r="C287" s="112">
        <v>0</v>
      </c>
      <c r="D287" s="112">
        <v>0</v>
      </c>
      <c r="E287" s="112"/>
      <c r="F287" s="112" t="str">
        <f t="shared" si="9"/>
        <v/>
      </c>
      <c r="G287" s="112">
        <v>9.6</v>
      </c>
      <c r="H287" s="112">
        <f t="shared" si="8"/>
        <v>0</v>
      </c>
    </row>
    <row r="288" ht="15" customHeight="1" spans="1:8">
      <c r="A288" s="110">
        <v>21111</v>
      </c>
      <c r="B288" s="111" t="s">
        <v>283</v>
      </c>
      <c r="C288" s="112">
        <v>0</v>
      </c>
      <c r="D288" s="112">
        <v>0</v>
      </c>
      <c r="E288" s="112"/>
      <c r="F288" s="112" t="str">
        <f t="shared" si="9"/>
        <v/>
      </c>
      <c r="G288" s="112">
        <v>229.32</v>
      </c>
      <c r="H288" s="112">
        <f t="shared" si="8"/>
        <v>0</v>
      </c>
    </row>
    <row r="289" ht="15" customHeight="1" spans="1:8">
      <c r="A289" s="110">
        <v>2111199</v>
      </c>
      <c r="B289" s="111" t="s">
        <v>284</v>
      </c>
      <c r="C289" s="112">
        <v>0</v>
      </c>
      <c r="D289" s="112">
        <v>0</v>
      </c>
      <c r="E289" s="112"/>
      <c r="F289" s="112" t="str">
        <f t="shared" si="9"/>
        <v/>
      </c>
      <c r="G289" s="112">
        <v>229.32</v>
      </c>
      <c r="H289" s="112">
        <f t="shared" si="8"/>
        <v>0</v>
      </c>
    </row>
    <row r="290" ht="15" customHeight="1" spans="1:8">
      <c r="A290" s="108">
        <v>212</v>
      </c>
      <c r="B290" s="109" t="s">
        <v>285</v>
      </c>
      <c r="C290" s="105">
        <v>64216.47</v>
      </c>
      <c r="D290" s="105">
        <f>64216.47+10000</f>
        <v>74216.47</v>
      </c>
      <c r="E290" s="105">
        <v>76471.32</v>
      </c>
      <c r="F290" s="105">
        <f t="shared" si="9"/>
        <v>103.04</v>
      </c>
      <c r="G290" s="105">
        <v>76532.07</v>
      </c>
      <c r="H290" s="105">
        <f t="shared" si="8"/>
        <v>99.92</v>
      </c>
    </row>
    <row r="291" ht="15" customHeight="1" spans="1:8">
      <c r="A291" s="110">
        <v>21201</v>
      </c>
      <c r="B291" s="111" t="s">
        <v>286</v>
      </c>
      <c r="C291" s="112">
        <v>15006.56</v>
      </c>
      <c r="D291" s="112">
        <v>15006.56</v>
      </c>
      <c r="E291" s="112">
        <v>14108.93</v>
      </c>
      <c r="F291" s="112">
        <f t="shared" si="9"/>
        <v>94.02</v>
      </c>
      <c r="G291" s="112">
        <v>11378.27</v>
      </c>
      <c r="H291" s="112">
        <f t="shared" si="8"/>
        <v>124</v>
      </c>
    </row>
    <row r="292" ht="15" customHeight="1" spans="1:8">
      <c r="A292" s="110">
        <v>2120101</v>
      </c>
      <c r="B292" s="111" t="s">
        <v>41</v>
      </c>
      <c r="C292" s="112">
        <v>1849.89</v>
      </c>
      <c r="D292" s="112">
        <v>1849.89</v>
      </c>
      <c r="E292" s="112">
        <v>2461.11</v>
      </c>
      <c r="F292" s="112">
        <f t="shared" si="9"/>
        <v>133.04</v>
      </c>
      <c r="G292" s="112">
        <v>1649.13</v>
      </c>
      <c r="H292" s="112">
        <f t="shared" si="8"/>
        <v>149.24</v>
      </c>
    </row>
    <row r="293" ht="15" customHeight="1" spans="1:8">
      <c r="A293" s="110">
        <v>2120102</v>
      </c>
      <c r="B293" s="111" t="s">
        <v>42</v>
      </c>
      <c r="C293" s="112">
        <v>1587.13</v>
      </c>
      <c r="D293" s="112">
        <v>1587.13</v>
      </c>
      <c r="E293" s="112">
        <v>1794.16</v>
      </c>
      <c r="F293" s="112">
        <f t="shared" si="9"/>
        <v>113.04</v>
      </c>
      <c r="G293" s="112">
        <v>1332.12</v>
      </c>
      <c r="H293" s="112">
        <f t="shared" si="8"/>
        <v>134.68</v>
      </c>
    </row>
    <row r="294" ht="15" customHeight="1" spans="1:8">
      <c r="A294" s="110">
        <v>2120104</v>
      </c>
      <c r="B294" s="111" t="s">
        <v>287</v>
      </c>
      <c r="C294" s="112">
        <v>619.98</v>
      </c>
      <c r="D294" s="112">
        <v>619.98</v>
      </c>
      <c r="E294" s="112">
        <v>1323.07</v>
      </c>
      <c r="F294" s="112">
        <f t="shared" si="9"/>
        <v>213.41</v>
      </c>
      <c r="G294" s="112">
        <v>749.58</v>
      </c>
      <c r="H294" s="112">
        <f t="shared" si="8"/>
        <v>176.51</v>
      </c>
    </row>
    <row r="295" ht="15" customHeight="1" spans="1:8">
      <c r="A295" s="110" t="s">
        <v>288</v>
      </c>
      <c r="B295" s="110" t="s">
        <v>289</v>
      </c>
      <c r="C295" s="112"/>
      <c r="D295" s="112"/>
      <c r="E295" s="112">
        <v>184.84</v>
      </c>
      <c r="F295" s="112" t="str">
        <f t="shared" si="9"/>
        <v/>
      </c>
      <c r="G295" s="112"/>
      <c r="H295" s="112" t="str">
        <f t="shared" si="8"/>
        <v/>
      </c>
    </row>
    <row r="296" ht="15" customHeight="1" spans="1:8">
      <c r="A296" s="110">
        <v>2120107</v>
      </c>
      <c r="B296" s="111" t="s">
        <v>290</v>
      </c>
      <c r="C296" s="112">
        <v>7305.9</v>
      </c>
      <c r="D296" s="112">
        <v>7305.9</v>
      </c>
      <c r="E296" s="112">
        <v>7164.6</v>
      </c>
      <c r="F296" s="112">
        <f t="shared" si="9"/>
        <v>98.07</v>
      </c>
      <c r="G296" s="112">
        <v>6448.59</v>
      </c>
      <c r="H296" s="112">
        <f t="shared" si="8"/>
        <v>111.1</v>
      </c>
    </row>
    <row r="297" ht="24" customHeight="1" spans="1:8">
      <c r="A297" s="110">
        <v>2120109</v>
      </c>
      <c r="B297" s="111" t="s">
        <v>291</v>
      </c>
      <c r="C297" s="112">
        <v>350.37</v>
      </c>
      <c r="D297" s="112">
        <v>350.37</v>
      </c>
      <c r="E297" s="112">
        <v>426.69</v>
      </c>
      <c r="F297" s="112">
        <f t="shared" si="9"/>
        <v>121.78</v>
      </c>
      <c r="G297" s="112">
        <v>341.54</v>
      </c>
      <c r="H297" s="112">
        <f t="shared" si="8"/>
        <v>124.93</v>
      </c>
    </row>
    <row r="298" ht="24" customHeight="1" spans="1:8">
      <c r="A298" s="110">
        <v>2120199</v>
      </c>
      <c r="B298" s="111" t="s">
        <v>292</v>
      </c>
      <c r="C298" s="112">
        <v>3293.29</v>
      </c>
      <c r="D298" s="112">
        <v>3293.29</v>
      </c>
      <c r="E298" s="112">
        <v>754.46</v>
      </c>
      <c r="F298" s="112">
        <f t="shared" si="9"/>
        <v>22.91</v>
      </c>
      <c r="G298" s="112">
        <v>857.31</v>
      </c>
      <c r="H298" s="112">
        <f t="shared" si="8"/>
        <v>88</v>
      </c>
    </row>
    <row r="299" ht="15" customHeight="1" spans="1:8">
      <c r="A299" s="110">
        <v>21202</v>
      </c>
      <c r="B299" s="111" t="s">
        <v>293</v>
      </c>
      <c r="C299" s="112">
        <v>590.28</v>
      </c>
      <c r="D299" s="112">
        <v>590.28</v>
      </c>
      <c r="E299" s="112">
        <v>863.76</v>
      </c>
      <c r="F299" s="112">
        <f t="shared" si="9"/>
        <v>146.33</v>
      </c>
      <c r="G299" s="112">
        <v>503.93</v>
      </c>
      <c r="H299" s="112">
        <f t="shared" si="8"/>
        <v>171.4</v>
      </c>
    </row>
    <row r="300" ht="15" customHeight="1" spans="1:8">
      <c r="A300" s="110">
        <v>2120201</v>
      </c>
      <c r="B300" s="111" t="s">
        <v>294</v>
      </c>
      <c r="C300" s="112">
        <v>590.28</v>
      </c>
      <c r="D300" s="112">
        <v>590.28</v>
      </c>
      <c r="E300" s="112">
        <v>863.76</v>
      </c>
      <c r="F300" s="112">
        <f t="shared" si="9"/>
        <v>146.33</v>
      </c>
      <c r="G300" s="112">
        <v>503.93</v>
      </c>
      <c r="H300" s="112">
        <f t="shared" si="8"/>
        <v>171.4</v>
      </c>
    </row>
    <row r="301" ht="15" customHeight="1" spans="1:8">
      <c r="A301" s="110">
        <v>21205</v>
      </c>
      <c r="B301" s="111" t="s">
        <v>297</v>
      </c>
      <c r="C301" s="112">
        <v>32599.13</v>
      </c>
      <c r="D301" s="112">
        <v>32599.13</v>
      </c>
      <c r="E301" s="112">
        <v>28630.04</v>
      </c>
      <c r="F301" s="112">
        <f t="shared" si="9"/>
        <v>87.82</v>
      </c>
      <c r="G301" s="112">
        <v>29846.78</v>
      </c>
      <c r="H301" s="112">
        <f t="shared" si="8"/>
        <v>95.92</v>
      </c>
    </row>
    <row r="302" ht="15" customHeight="1" spans="1:8">
      <c r="A302" s="110">
        <v>2120501</v>
      </c>
      <c r="B302" s="111" t="s">
        <v>298</v>
      </c>
      <c r="C302" s="112">
        <v>32599.13</v>
      </c>
      <c r="D302" s="112">
        <v>32599.13</v>
      </c>
      <c r="E302" s="112">
        <v>28630.04</v>
      </c>
      <c r="F302" s="112">
        <f t="shared" si="9"/>
        <v>87.82</v>
      </c>
      <c r="G302" s="112">
        <v>29846.78</v>
      </c>
      <c r="H302" s="112">
        <f t="shared" si="8"/>
        <v>95.92</v>
      </c>
    </row>
    <row r="303" ht="15" customHeight="1" spans="1:8">
      <c r="A303" s="110">
        <v>21206</v>
      </c>
      <c r="B303" s="111" t="s">
        <v>299</v>
      </c>
      <c r="C303" s="112">
        <v>489.19</v>
      </c>
      <c r="D303" s="112">
        <v>489.19</v>
      </c>
      <c r="E303" s="112">
        <v>820.22</v>
      </c>
      <c r="F303" s="112">
        <f t="shared" si="9"/>
        <v>167.67</v>
      </c>
      <c r="G303" s="112">
        <v>486.09</v>
      </c>
      <c r="H303" s="112">
        <f t="shared" si="8"/>
        <v>168.74</v>
      </c>
    </row>
    <row r="304" ht="15" customHeight="1" spans="1:8">
      <c r="A304" s="110">
        <v>2120601</v>
      </c>
      <c r="B304" s="111" t="s">
        <v>300</v>
      </c>
      <c r="C304" s="112">
        <v>489.19</v>
      </c>
      <c r="D304" s="112">
        <v>489.19</v>
      </c>
      <c r="E304" s="112">
        <v>820.22</v>
      </c>
      <c r="F304" s="112">
        <f t="shared" si="9"/>
        <v>167.67</v>
      </c>
      <c r="G304" s="112">
        <v>486.09</v>
      </c>
      <c r="H304" s="112">
        <f t="shared" si="8"/>
        <v>168.74</v>
      </c>
    </row>
    <row r="305" ht="15" customHeight="1" spans="1:8">
      <c r="A305" s="110">
        <v>21299</v>
      </c>
      <c r="B305" s="111" t="s">
        <v>301</v>
      </c>
      <c r="C305" s="112">
        <v>15531.31</v>
      </c>
      <c r="D305" s="112">
        <f>15531.31+10000</f>
        <v>25531.31</v>
      </c>
      <c r="E305" s="112">
        <v>32048.37</v>
      </c>
      <c r="F305" s="112">
        <f t="shared" si="9"/>
        <v>125.53</v>
      </c>
      <c r="G305" s="112">
        <v>34317</v>
      </c>
      <c r="H305" s="112">
        <f t="shared" si="8"/>
        <v>93.39</v>
      </c>
    </row>
    <row r="306" ht="15" customHeight="1" spans="1:8">
      <c r="A306" s="110">
        <v>2129999</v>
      </c>
      <c r="B306" s="111" t="s">
        <v>302</v>
      </c>
      <c r="C306" s="112">
        <v>15531.31</v>
      </c>
      <c r="D306" s="112">
        <f>15531.31+10000</f>
        <v>25531.31</v>
      </c>
      <c r="E306" s="112">
        <v>32048.37</v>
      </c>
      <c r="F306" s="112">
        <f t="shared" si="9"/>
        <v>125.53</v>
      </c>
      <c r="G306" s="112">
        <v>34317</v>
      </c>
      <c r="H306" s="112">
        <f t="shared" si="8"/>
        <v>93.39</v>
      </c>
    </row>
    <row r="307" ht="15" customHeight="1" spans="1:8">
      <c r="A307" s="108">
        <v>213</v>
      </c>
      <c r="B307" s="109" t="s">
        <v>303</v>
      </c>
      <c r="C307" s="105">
        <v>11964.5</v>
      </c>
      <c r="D307" s="105">
        <v>11964.5</v>
      </c>
      <c r="E307" s="105">
        <v>11079.71</v>
      </c>
      <c r="F307" s="105">
        <f t="shared" si="9"/>
        <v>92.6</v>
      </c>
      <c r="G307" s="105">
        <v>15807.02</v>
      </c>
      <c r="H307" s="105">
        <f t="shared" si="8"/>
        <v>70.09</v>
      </c>
    </row>
    <row r="308" ht="15" customHeight="1" spans="1:8">
      <c r="A308" s="110">
        <v>21301</v>
      </c>
      <c r="B308" s="111" t="s">
        <v>304</v>
      </c>
      <c r="C308" s="112">
        <v>4533.75</v>
      </c>
      <c r="D308" s="112">
        <v>4533.75</v>
      </c>
      <c r="E308" s="112">
        <v>3957.12</v>
      </c>
      <c r="F308" s="112">
        <f t="shared" si="9"/>
        <v>87.28</v>
      </c>
      <c r="G308" s="112">
        <v>3449.92</v>
      </c>
      <c r="H308" s="112">
        <f t="shared" si="8"/>
        <v>114.7</v>
      </c>
    </row>
    <row r="309" ht="15" customHeight="1" spans="1:8">
      <c r="A309" s="110">
        <v>2130101</v>
      </c>
      <c r="B309" s="111" t="s">
        <v>41</v>
      </c>
      <c r="C309" s="112">
        <v>944.22</v>
      </c>
      <c r="D309" s="112">
        <v>944.22</v>
      </c>
      <c r="E309" s="112">
        <v>928.87</v>
      </c>
      <c r="F309" s="112">
        <f t="shared" si="9"/>
        <v>98.37</v>
      </c>
      <c r="G309" s="112">
        <v>774.09</v>
      </c>
      <c r="H309" s="112">
        <f t="shared" si="8"/>
        <v>120</v>
      </c>
    </row>
    <row r="310" ht="15" customHeight="1" spans="1:8">
      <c r="A310" s="110">
        <v>2130102</v>
      </c>
      <c r="B310" s="111" t="s">
        <v>42</v>
      </c>
      <c r="C310" s="112">
        <v>50</v>
      </c>
      <c r="D310" s="112">
        <v>50</v>
      </c>
      <c r="E310" s="112">
        <v>50</v>
      </c>
      <c r="F310" s="112">
        <f t="shared" si="9"/>
        <v>100</v>
      </c>
      <c r="G310" s="112">
        <v>291.46</v>
      </c>
      <c r="H310" s="112">
        <f t="shared" si="8"/>
        <v>17.16</v>
      </c>
    </row>
    <row r="311" ht="15" customHeight="1" spans="1:8">
      <c r="A311" s="110">
        <v>2130104</v>
      </c>
      <c r="B311" s="111" t="s">
        <v>54</v>
      </c>
      <c r="C311" s="112">
        <v>752.65</v>
      </c>
      <c r="D311" s="112">
        <v>752.65</v>
      </c>
      <c r="E311" s="112">
        <v>759.94</v>
      </c>
      <c r="F311" s="112">
        <f t="shared" si="9"/>
        <v>100.97</v>
      </c>
      <c r="G311" s="112">
        <v>678.31</v>
      </c>
      <c r="H311" s="112">
        <f t="shared" si="8"/>
        <v>112.03</v>
      </c>
    </row>
    <row r="312" ht="15" customHeight="1" spans="1:8">
      <c r="A312" s="110">
        <v>2130106</v>
      </c>
      <c r="B312" s="111" t="s">
        <v>305</v>
      </c>
      <c r="C312" s="112">
        <v>204.24</v>
      </c>
      <c r="D312" s="112">
        <v>204.24</v>
      </c>
      <c r="E312" s="112">
        <v>184.84</v>
      </c>
      <c r="F312" s="112">
        <f t="shared" si="9"/>
        <v>90.5</v>
      </c>
      <c r="G312" s="112">
        <v>107.33</v>
      </c>
      <c r="H312" s="112">
        <f t="shared" si="8"/>
        <v>172.22</v>
      </c>
    </row>
    <row r="313" ht="15" customHeight="1" spans="1:8">
      <c r="A313" s="110">
        <v>2130108</v>
      </c>
      <c r="B313" s="111" t="s">
        <v>306</v>
      </c>
      <c r="C313" s="112">
        <v>204</v>
      </c>
      <c r="D313" s="112">
        <v>204</v>
      </c>
      <c r="E313" s="112">
        <v>239.86</v>
      </c>
      <c r="F313" s="112">
        <f t="shared" si="9"/>
        <v>117.58</v>
      </c>
      <c r="G313" s="112">
        <v>172</v>
      </c>
      <c r="H313" s="112">
        <f t="shared" si="8"/>
        <v>139.45</v>
      </c>
    </row>
    <row r="314" ht="15" customHeight="1" spans="1:8">
      <c r="A314" s="110">
        <v>2130109</v>
      </c>
      <c r="B314" s="111" t="s">
        <v>307</v>
      </c>
      <c r="C314" s="112">
        <v>89.36</v>
      </c>
      <c r="D314" s="112">
        <v>89.36</v>
      </c>
      <c r="E314" s="112">
        <v>86.49</v>
      </c>
      <c r="F314" s="112">
        <f t="shared" si="9"/>
        <v>96.79</v>
      </c>
      <c r="G314" s="112">
        <v>83.44</v>
      </c>
      <c r="H314" s="112">
        <f t="shared" si="8"/>
        <v>103.66</v>
      </c>
    </row>
    <row r="315" ht="15" customHeight="1" spans="1:8">
      <c r="A315" s="110">
        <v>2130110</v>
      </c>
      <c r="B315" s="111" t="s">
        <v>308</v>
      </c>
      <c r="C315" s="112">
        <v>7</v>
      </c>
      <c r="D315" s="112">
        <v>7</v>
      </c>
      <c r="E315" s="112">
        <v>6.3</v>
      </c>
      <c r="F315" s="112">
        <f t="shared" si="9"/>
        <v>90</v>
      </c>
      <c r="G315" s="112">
        <v>1.64</v>
      </c>
      <c r="H315" s="112">
        <f t="shared" si="8"/>
        <v>384.15</v>
      </c>
    </row>
    <row r="316" ht="15" customHeight="1" spans="1:8">
      <c r="A316" s="110">
        <v>2130111</v>
      </c>
      <c r="B316" s="111" t="s">
        <v>309</v>
      </c>
      <c r="C316" s="112">
        <v>8.38</v>
      </c>
      <c r="D316" s="112">
        <v>8.38</v>
      </c>
      <c r="E316" s="112">
        <v>8.3</v>
      </c>
      <c r="F316" s="112">
        <f t="shared" si="9"/>
        <v>99.05</v>
      </c>
      <c r="G316" s="112">
        <v>5.04</v>
      </c>
      <c r="H316" s="112">
        <f t="shared" si="8"/>
        <v>164.68</v>
      </c>
    </row>
    <row r="317" ht="15" customHeight="1" spans="1:8">
      <c r="A317" s="110">
        <v>2130112</v>
      </c>
      <c r="B317" s="111" t="s">
        <v>310</v>
      </c>
      <c r="C317" s="112">
        <v>412.5</v>
      </c>
      <c r="D317" s="112">
        <v>412.5</v>
      </c>
      <c r="E317" s="112">
        <v>411.5</v>
      </c>
      <c r="F317" s="112">
        <f t="shared" si="9"/>
        <v>99.76</v>
      </c>
      <c r="G317" s="112"/>
      <c r="H317" s="112" t="str">
        <f t="shared" si="8"/>
        <v/>
      </c>
    </row>
    <row r="318" ht="15" customHeight="1" spans="1:8">
      <c r="A318" s="110">
        <v>2130120</v>
      </c>
      <c r="B318" s="111" t="s">
        <v>311</v>
      </c>
      <c r="C318" s="112">
        <v>91</v>
      </c>
      <c r="D318" s="112">
        <v>91</v>
      </c>
      <c r="E318" s="112">
        <v>91</v>
      </c>
      <c r="F318" s="112">
        <f t="shared" si="9"/>
        <v>100</v>
      </c>
      <c r="G318" s="112">
        <v>38.06</v>
      </c>
      <c r="H318" s="112">
        <f t="shared" si="8"/>
        <v>239.1</v>
      </c>
    </row>
    <row r="319" ht="15" customHeight="1" spans="1:8">
      <c r="A319" s="110">
        <v>2130122</v>
      </c>
      <c r="B319" s="111" t="s">
        <v>312</v>
      </c>
      <c r="C319" s="112">
        <v>60</v>
      </c>
      <c r="D319" s="112">
        <v>60</v>
      </c>
      <c r="E319" s="112">
        <v>49.07</v>
      </c>
      <c r="F319" s="112">
        <f t="shared" si="9"/>
        <v>81.78</v>
      </c>
      <c r="G319" s="112">
        <v>14</v>
      </c>
      <c r="H319" s="112">
        <f t="shared" si="8"/>
        <v>350.5</v>
      </c>
    </row>
    <row r="320" ht="15" customHeight="1" spans="1:8">
      <c r="A320" s="110">
        <v>2130125</v>
      </c>
      <c r="B320" s="111" t="s">
        <v>314</v>
      </c>
      <c r="C320" s="112">
        <v>13.3</v>
      </c>
      <c r="D320" s="112">
        <v>13.3</v>
      </c>
      <c r="E320" s="112">
        <v>9.15</v>
      </c>
      <c r="F320" s="112">
        <f t="shared" si="9"/>
        <v>68.8</v>
      </c>
      <c r="G320" s="112">
        <v>10.6</v>
      </c>
      <c r="H320" s="112">
        <f t="shared" si="8"/>
        <v>86.32</v>
      </c>
    </row>
    <row r="321" ht="15" customHeight="1" spans="1:8">
      <c r="A321" s="110">
        <v>2130135</v>
      </c>
      <c r="B321" s="111" t="s">
        <v>315</v>
      </c>
      <c r="C321" s="112">
        <v>6.1</v>
      </c>
      <c r="D321" s="112">
        <v>6.1</v>
      </c>
      <c r="E321" s="112">
        <v>6.8</v>
      </c>
      <c r="F321" s="112">
        <f t="shared" si="9"/>
        <v>111.48</v>
      </c>
      <c r="G321" s="112">
        <v>67.05</v>
      </c>
      <c r="H321" s="112">
        <f t="shared" si="8"/>
        <v>10.14</v>
      </c>
    </row>
    <row r="322" ht="15" customHeight="1" spans="1:8">
      <c r="A322" s="110">
        <v>2130199</v>
      </c>
      <c r="B322" s="111" t="s">
        <v>317</v>
      </c>
      <c r="C322" s="112">
        <v>1691</v>
      </c>
      <c r="D322" s="112">
        <v>1691</v>
      </c>
      <c r="E322" s="112">
        <v>1125</v>
      </c>
      <c r="F322" s="112">
        <f t="shared" si="9"/>
        <v>66.53</v>
      </c>
      <c r="G322" s="112">
        <v>1206.9</v>
      </c>
      <c r="H322" s="112">
        <f t="shared" si="8"/>
        <v>93.21</v>
      </c>
    </row>
    <row r="323" ht="15" customHeight="1" spans="1:8">
      <c r="A323" s="110">
        <v>21302</v>
      </c>
      <c r="B323" s="111" t="s">
        <v>318</v>
      </c>
      <c r="C323" s="112">
        <v>966.72</v>
      </c>
      <c r="D323" s="112">
        <v>966.72</v>
      </c>
      <c r="E323" s="112">
        <v>861.63</v>
      </c>
      <c r="F323" s="112">
        <f t="shared" si="9"/>
        <v>89.13</v>
      </c>
      <c r="G323" s="112">
        <v>820.6</v>
      </c>
      <c r="H323" s="112">
        <f t="shared" si="8"/>
        <v>105</v>
      </c>
    </row>
    <row r="324" ht="15" customHeight="1" spans="1:8">
      <c r="A324" s="110">
        <v>2130202</v>
      </c>
      <c r="B324" s="111" t="s">
        <v>42</v>
      </c>
      <c r="C324" s="112">
        <v>25</v>
      </c>
      <c r="D324" s="112">
        <v>25</v>
      </c>
      <c r="E324" s="112">
        <v>24.95</v>
      </c>
      <c r="F324" s="112">
        <f t="shared" si="9"/>
        <v>99.8</v>
      </c>
      <c r="G324" s="112">
        <v>12.33</v>
      </c>
      <c r="H324" s="112">
        <f t="shared" si="8"/>
        <v>202.35</v>
      </c>
    </row>
    <row r="325" ht="15" customHeight="1" spans="1:8">
      <c r="A325" s="110">
        <v>2130204</v>
      </c>
      <c r="B325" s="111" t="s">
        <v>319</v>
      </c>
      <c r="C325" s="112">
        <v>216.19</v>
      </c>
      <c r="D325" s="112">
        <v>216.19</v>
      </c>
      <c r="E325" s="112">
        <v>188.11</v>
      </c>
      <c r="F325" s="112">
        <f t="shared" si="9"/>
        <v>87.01</v>
      </c>
      <c r="G325" s="112">
        <v>178.3</v>
      </c>
      <c r="H325" s="112">
        <f t="shared" ref="H325:H381" si="10">IF(G325=0,"",E325/G325*100)</f>
        <v>105.5</v>
      </c>
    </row>
    <row r="326" ht="15" customHeight="1" spans="1:8">
      <c r="A326" s="110">
        <v>2130205</v>
      </c>
      <c r="B326" s="111" t="s">
        <v>320</v>
      </c>
      <c r="C326" s="112">
        <v>132</v>
      </c>
      <c r="D326" s="112">
        <v>132</v>
      </c>
      <c r="E326" s="112">
        <v>68.97</v>
      </c>
      <c r="F326" s="112">
        <f t="shared" ref="F326:F381" si="11">IF(C326=0,"",E326/D326*100)</f>
        <v>52.25</v>
      </c>
      <c r="G326" s="112"/>
      <c r="H326" s="112" t="str">
        <f t="shared" si="10"/>
        <v/>
      </c>
    </row>
    <row r="327" ht="15" customHeight="1" spans="1:8">
      <c r="A327" s="110">
        <v>2130207</v>
      </c>
      <c r="B327" s="111" t="s">
        <v>321</v>
      </c>
      <c r="C327" s="112">
        <v>219</v>
      </c>
      <c r="D327" s="112">
        <v>219</v>
      </c>
      <c r="E327" s="112">
        <v>142.74</v>
      </c>
      <c r="F327" s="112">
        <f t="shared" si="11"/>
        <v>65.18</v>
      </c>
      <c r="G327" s="112">
        <v>151.56</v>
      </c>
      <c r="H327" s="112">
        <f t="shared" si="10"/>
        <v>94.18</v>
      </c>
    </row>
    <row r="328" ht="15" customHeight="1" spans="1:8">
      <c r="A328" s="110">
        <v>2130208</v>
      </c>
      <c r="B328" s="111" t="s">
        <v>322</v>
      </c>
      <c r="C328" s="112">
        <v>26</v>
      </c>
      <c r="D328" s="112">
        <v>26</v>
      </c>
      <c r="E328" s="112">
        <v>42</v>
      </c>
      <c r="F328" s="112">
        <f t="shared" si="11"/>
        <v>161.54</v>
      </c>
      <c r="G328" s="112"/>
      <c r="H328" s="112" t="str">
        <f t="shared" si="10"/>
        <v/>
      </c>
    </row>
    <row r="329" ht="15" customHeight="1" spans="1:8">
      <c r="A329" s="110">
        <v>2130209</v>
      </c>
      <c r="B329" s="111" t="s">
        <v>323</v>
      </c>
      <c r="C329" s="112">
        <v>156.03</v>
      </c>
      <c r="D329" s="112">
        <v>156.03</v>
      </c>
      <c r="E329" s="112">
        <v>164.43</v>
      </c>
      <c r="F329" s="112">
        <f t="shared" si="11"/>
        <v>105.38</v>
      </c>
      <c r="G329" s="112">
        <v>111.91</v>
      </c>
      <c r="H329" s="112">
        <f t="shared" si="10"/>
        <v>146.93</v>
      </c>
    </row>
    <row r="330" ht="15" customHeight="1" spans="1:8">
      <c r="A330" s="110">
        <v>2130211</v>
      </c>
      <c r="B330" s="111" t="s">
        <v>324</v>
      </c>
      <c r="C330" s="112">
        <v>8</v>
      </c>
      <c r="D330" s="112">
        <v>8</v>
      </c>
      <c r="E330" s="112">
        <v>3.84</v>
      </c>
      <c r="F330" s="112">
        <f t="shared" si="11"/>
        <v>48</v>
      </c>
      <c r="G330" s="112">
        <v>4.98</v>
      </c>
      <c r="H330" s="112">
        <f t="shared" si="10"/>
        <v>77.11</v>
      </c>
    </row>
    <row r="331" ht="15" customHeight="1" spans="1:8">
      <c r="A331" s="110">
        <v>2130213</v>
      </c>
      <c r="B331" s="111" t="s">
        <v>325</v>
      </c>
      <c r="C331" s="112">
        <v>27.5</v>
      </c>
      <c r="D331" s="112">
        <v>27.5</v>
      </c>
      <c r="E331" s="112">
        <v>27.5</v>
      </c>
      <c r="F331" s="112">
        <f t="shared" si="11"/>
        <v>100</v>
      </c>
      <c r="G331" s="112">
        <v>9.46</v>
      </c>
      <c r="H331" s="112">
        <f t="shared" si="10"/>
        <v>290.7</v>
      </c>
    </row>
    <row r="332" ht="15" customHeight="1" spans="1:8">
      <c r="A332" s="110">
        <v>2130223</v>
      </c>
      <c r="B332" s="111" t="s">
        <v>326</v>
      </c>
      <c r="C332" s="112">
        <v>0</v>
      </c>
      <c r="D332" s="112">
        <v>0</v>
      </c>
      <c r="E332" s="112"/>
      <c r="F332" s="112" t="str">
        <f t="shared" si="11"/>
        <v/>
      </c>
      <c r="G332" s="112">
        <v>60</v>
      </c>
      <c r="H332" s="112">
        <f t="shared" si="10"/>
        <v>0</v>
      </c>
    </row>
    <row r="333" ht="15" customHeight="1" spans="1:8">
      <c r="A333" s="110">
        <v>2130234</v>
      </c>
      <c r="B333" s="111" t="s">
        <v>327</v>
      </c>
      <c r="C333" s="112">
        <v>82</v>
      </c>
      <c r="D333" s="112">
        <v>82</v>
      </c>
      <c r="E333" s="112">
        <v>112</v>
      </c>
      <c r="F333" s="112">
        <f t="shared" si="11"/>
        <v>136.59</v>
      </c>
      <c r="G333" s="112">
        <v>243.18</v>
      </c>
      <c r="H333" s="112">
        <f t="shared" si="10"/>
        <v>46.06</v>
      </c>
    </row>
    <row r="334" ht="15" customHeight="1" spans="1:8">
      <c r="A334" s="110">
        <v>2130299</v>
      </c>
      <c r="B334" s="111" t="s">
        <v>328</v>
      </c>
      <c r="C334" s="112">
        <v>75</v>
      </c>
      <c r="D334" s="112">
        <v>75</v>
      </c>
      <c r="E334" s="112">
        <v>87.09</v>
      </c>
      <c r="F334" s="112">
        <f t="shared" si="11"/>
        <v>116.12</v>
      </c>
      <c r="G334" s="112">
        <v>48.88</v>
      </c>
      <c r="H334" s="112">
        <f t="shared" si="10"/>
        <v>178.17</v>
      </c>
    </row>
    <row r="335" ht="15" customHeight="1" spans="1:8">
      <c r="A335" s="110">
        <v>21303</v>
      </c>
      <c r="B335" s="111" t="s">
        <v>329</v>
      </c>
      <c r="C335" s="112">
        <v>2493.03</v>
      </c>
      <c r="D335" s="112">
        <v>2493.03</v>
      </c>
      <c r="E335" s="112">
        <v>2413.8</v>
      </c>
      <c r="F335" s="112">
        <f t="shared" si="11"/>
        <v>96.82</v>
      </c>
      <c r="G335" s="112">
        <v>8286.5</v>
      </c>
      <c r="H335" s="112">
        <f t="shared" si="10"/>
        <v>29.13</v>
      </c>
    </row>
    <row r="336" ht="15" customHeight="1" spans="1:8">
      <c r="A336" s="110">
        <v>2130305</v>
      </c>
      <c r="B336" s="111" t="s">
        <v>330</v>
      </c>
      <c r="C336" s="112">
        <v>0</v>
      </c>
      <c r="D336" s="112">
        <v>0</v>
      </c>
      <c r="E336" s="112"/>
      <c r="F336" s="112" t="str">
        <f t="shared" si="11"/>
        <v/>
      </c>
      <c r="G336" s="112">
        <v>4778.6</v>
      </c>
      <c r="H336" s="112">
        <f t="shared" si="10"/>
        <v>0</v>
      </c>
    </row>
    <row r="337" ht="15" customHeight="1" spans="1:8">
      <c r="A337" s="110">
        <v>2130306</v>
      </c>
      <c r="B337" s="111" t="s">
        <v>331</v>
      </c>
      <c r="C337" s="112">
        <v>1066</v>
      </c>
      <c r="D337" s="112">
        <v>1066</v>
      </c>
      <c r="E337" s="112">
        <v>1066</v>
      </c>
      <c r="F337" s="112">
        <f t="shared" si="11"/>
        <v>100</v>
      </c>
      <c r="G337" s="112">
        <v>511.5</v>
      </c>
      <c r="H337" s="112">
        <f t="shared" si="10"/>
        <v>208.41</v>
      </c>
    </row>
    <row r="338" ht="15" customHeight="1" spans="1:8">
      <c r="A338" s="110">
        <v>2130311</v>
      </c>
      <c r="B338" s="111" t="s">
        <v>332</v>
      </c>
      <c r="C338" s="112">
        <v>515.16</v>
      </c>
      <c r="D338" s="112">
        <v>515.16</v>
      </c>
      <c r="E338" s="112">
        <v>480.63</v>
      </c>
      <c r="F338" s="112">
        <f t="shared" si="11"/>
        <v>93.3</v>
      </c>
      <c r="G338" s="112">
        <v>459.43</v>
      </c>
      <c r="H338" s="112">
        <f t="shared" si="10"/>
        <v>104.61</v>
      </c>
    </row>
    <row r="339" ht="15" customHeight="1" spans="1:8">
      <c r="A339" s="110">
        <v>2130314</v>
      </c>
      <c r="B339" s="111" t="s">
        <v>333</v>
      </c>
      <c r="C339" s="112">
        <v>76.5</v>
      </c>
      <c r="D339" s="112">
        <v>76.5</v>
      </c>
      <c r="E339" s="112">
        <v>76.46</v>
      </c>
      <c r="F339" s="112">
        <f t="shared" si="11"/>
        <v>99.95</v>
      </c>
      <c r="G339" s="112">
        <v>3.28</v>
      </c>
      <c r="H339" s="112">
        <f t="shared" si="10"/>
        <v>2331.1</v>
      </c>
    </row>
    <row r="340" ht="15" customHeight="1" spans="1:8">
      <c r="A340" s="110">
        <v>2130316</v>
      </c>
      <c r="B340" s="111" t="s">
        <v>334</v>
      </c>
      <c r="C340" s="112">
        <v>20</v>
      </c>
      <c r="D340" s="112">
        <v>20</v>
      </c>
      <c r="E340" s="112">
        <v>20</v>
      </c>
      <c r="F340" s="112">
        <f t="shared" si="11"/>
        <v>100</v>
      </c>
      <c r="G340" s="112">
        <v>20</v>
      </c>
      <c r="H340" s="112">
        <f t="shared" si="10"/>
        <v>100</v>
      </c>
    </row>
    <row r="341" ht="15" customHeight="1" spans="1:8">
      <c r="A341" s="110">
        <v>2130399</v>
      </c>
      <c r="B341" s="111" t="s">
        <v>335</v>
      </c>
      <c r="C341" s="112">
        <v>815.37</v>
      </c>
      <c r="D341" s="112">
        <v>815.37</v>
      </c>
      <c r="E341" s="112">
        <v>770.71</v>
      </c>
      <c r="F341" s="112">
        <f t="shared" si="11"/>
        <v>94.52</v>
      </c>
      <c r="G341" s="112">
        <v>2513.69</v>
      </c>
      <c r="H341" s="112">
        <f t="shared" si="10"/>
        <v>30.66</v>
      </c>
    </row>
    <row r="342" ht="15" customHeight="1" spans="1:8">
      <c r="A342" s="110">
        <v>21305</v>
      </c>
      <c r="B342" s="111" t="s">
        <v>336</v>
      </c>
      <c r="C342" s="112">
        <v>0</v>
      </c>
      <c r="D342" s="112">
        <v>0</v>
      </c>
      <c r="E342" s="112"/>
      <c r="F342" s="112" t="str">
        <f t="shared" si="11"/>
        <v/>
      </c>
      <c r="G342" s="112">
        <v>250</v>
      </c>
      <c r="H342" s="112">
        <f t="shared" si="10"/>
        <v>0</v>
      </c>
    </row>
    <row r="343" ht="15" customHeight="1" spans="1:8">
      <c r="A343" s="110">
        <v>2130599</v>
      </c>
      <c r="B343" s="111" t="s">
        <v>337</v>
      </c>
      <c r="C343" s="112">
        <v>0</v>
      </c>
      <c r="D343" s="112">
        <v>0</v>
      </c>
      <c r="E343" s="112"/>
      <c r="F343" s="112" t="str">
        <f t="shared" si="11"/>
        <v/>
      </c>
      <c r="G343" s="112">
        <v>250</v>
      </c>
      <c r="H343" s="112">
        <f t="shared" si="10"/>
        <v>0</v>
      </c>
    </row>
    <row r="344" ht="15" customHeight="1" spans="1:8">
      <c r="A344" s="110">
        <v>21307</v>
      </c>
      <c r="B344" s="111" t="s">
        <v>338</v>
      </c>
      <c r="C344" s="112">
        <v>3000</v>
      </c>
      <c r="D344" s="112">
        <v>3000</v>
      </c>
      <c r="E344" s="112">
        <v>3000</v>
      </c>
      <c r="F344" s="112">
        <f t="shared" si="11"/>
        <v>100</v>
      </c>
      <c r="G344" s="112">
        <v>3000</v>
      </c>
      <c r="H344" s="112">
        <f t="shared" si="10"/>
        <v>100</v>
      </c>
    </row>
    <row r="345" ht="15" customHeight="1" spans="1:8">
      <c r="A345" s="110">
        <v>2130701</v>
      </c>
      <c r="B345" s="111" t="s">
        <v>339</v>
      </c>
      <c r="C345" s="112">
        <v>900</v>
      </c>
      <c r="D345" s="112">
        <v>900</v>
      </c>
      <c r="E345" s="112">
        <v>900</v>
      </c>
      <c r="F345" s="112">
        <f t="shared" si="11"/>
        <v>100</v>
      </c>
      <c r="G345" s="112">
        <v>900</v>
      </c>
      <c r="H345" s="112">
        <f t="shared" si="10"/>
        <v>100</v>
      </c>
    </row>
    <row r="346" ht="24" customHeight="1" spans="1:8">
      <c r="A346" s="110">
        <v>2130705</v>
      </c>
      <c r="B346" s="111" t="s">
        <v>340</v>
      </c>
      <c r="C346" s="112">
        <v>2100</v>
      </c>
      <c r="D346" s="112">
        <v>2100</v>
      </c>
      <c r="E346" s="112">
        <v>2100</v>
      </c>
      <c r="F346" s="112">
        <f t="shared" si="11"/>
        <v>100</v>
      </c>
      <c r="G346" s="112">
        <v>2100</v>
      </c>
      <c r="H346" s="112">
        <f t="shared" si="10"/>
        <v>100</v>
      </c>
    </row>
    <row r="347" ht="15" customHeight="1" spans="1:8">
      <c r="A347" s="110">
        <v>21399</v>
      </c>
      <c r="B347" s="111" t="s">
        <v>341</v>
      </c>
      <c r="C347" s="112">
        <v>971</v>
      </c>
      <c r="D347" s="112">
        <v>971</v>
      </c>
      <c r="E347" s="112">
        <v>847.16</v>
      </c>
      <c r="F347" s="112">
        <f t="shared" si="11"/>
        <v>87.25</v>
      </c>
      <c r="G347" s="112">
        <v>0</v>
      </c>
      <c r="H347" s="112" t="str">
        <f t="shared" si="10"/>
        <v/>
      </c>
    </row>
    <row r="348" ht="15" customHeight="1" spans="1:8">
      <c r="A348" s="110">
        <v>2139999</v>
      </c>
      <c r="B348" s="111" t="s">
        <v>342</v>
      </c>
      <c r="C348" s="112">
        <v>971</v>
      </c>
      <c r="D348" s="112">
        <v>971</v>
      </c>
      <c r="E348" s="112">
        <v>847.16</v>
      </c>
      <c r="F348" s="112">
        <f t="shared" si="11"/>
        <v>87.25</v>
      </c>
      <c r="G348" s="112">
        <v>0</v>
      </c>
      <c r="H348" s="112" t="str">
        <f t="shared" si="10"/>
        <v/>
      </c>
    </row>
    <row r="349" ht="15" customHeight="1" spans="1:8">
      <c r="A349" s="108">
        <v>215</v>
      </c>
      <c r="B349" s="109" t="s">
        <v>343</v>
      </c>
      <c r="C349" s="105">
        <v>34929.09</v>
      </c>
      <c r="D349" s="105">
        <f>34929.09</f>
        <v>34929.09</v>
      </c>
      <c r="E349" s="105">
        <v>24926.12</v>
      </c>
      <c r="F349" s="105">
        <f t="shared" si="11"/>
        <v>71.36</v>
      </c>
      <c r="G349" s="105">
        <v>34836.85</v>
      </c>
      <c r="H349" s="105">
        <f t="shared" si="10"/>
        <v>71.55</v>
      </c>
    </row>
    <row r="350" ht="15" customHeight="1" spans="1:8">
      <c r="A350" s="110">
        <v>21506</v>
      </c>
      <c r="B350" s="111" t="s">
        <v>344</v>
      </c>
      <c r="C350" s="112">
        <v>929.09</v>
      </c>
      <c r="D350" s="112">
        <v>929.09</v>
      </c>
      <c r="E350" s="112">
        <v>926.12</v>
      </c>
      <c r="F350" s="112">
        <f t="shared" si="11"/>
        <v>99.68</v>
      </c>
      <c r="G350" s="112">
        <v>836.85</v>
      </c>
      <c r="H350" s="112">
        <f t="shared" si="10"/>
        <v>110.67</v>
      </c>
    </row>
    <row r="351" ht="15" customHeight="1" spans="1:8">
      <c r="A351" s="110">
        <v>2150601</v>
      </c>
      <c r="B351" s="111" t="s">
        <v>41</v>
      </c>
      <c r="C351" s="112">
        <v>688.92</v>
      </c>
      <c r="D351" s="112">
        <v>688.92</v>
      </c>
      <c r="E351" s="112">
        <v>681.35</v>
      </c>
      <c r="F351" s="112">
        <f t="shared" si="11"/>
        <v>98.9</v>
      </c>
      <c r="G351" s="112">
        <v>640.46</v>
      </c>
      <c r="H351" s="112">
        <f t="shared" si="10"/>
        <v>106.38</v>
      </c>
    </row>
    <row r="352" ht="15" customHeight="1" spans="1:8">
      <c r="A352" s="110">
        <v>2150602</v>
      </c>
      <c r="B352" s="111" t="s">
        <v>42</v>
      </c>
      <c r="C352" s="112">
        <v>0</v>
      </c>
      <c r="D352" s="112">
        <v>0</v>
      </c>
      <c r="E352" s="112">
        <v>1.6</v>
      </c>
      <c r="F352" s="112" t="str">
        <f t="shared" si="11"/>
        <v/>
      </c>
      <c r="G352" s="112">
        <v>2</v>
      </c>
      <c r="H352" s="112">
        <f t="shared" si="10"/>
        <v>80</v>
      </c>
    </row>
    <row r="353" ht="15" customHeight="1" spans="1:8">
      <c r="A353" s="110">
        <v>2150605</v>
      </c>
      <c r="B353" s="111" t="s">
        <v>345</v>
      </c>
      <c r="C353" s="112">
        <v>240.17</v>
      </c>
      <c r="D353" s="112">
        <v>240.17</v>
      </c>
      <c r="E353" s="112">
        <v>243.17</v>
      </c>
      <c r="F353" s="112">
        <f t="shared" si="11"/>
        <v>101.25</v>
      </c>
      <c r="G353" s="112">
        <v>194.39</v>
      </c>
      <c r="H353" s="112">
        <f t="shared" si="10"/>
        <v>125.09</v>
      </c>
    </row>
    <row r="354" ht="30" customHeight="1" spans="1:8">
      <c r="A354" s="110">
        <v>21508</v>
      </c>
      <c r="B354" s="111" t="s">
        <v>347</v>
      </c>
      <c r="C354" s="112">
        <v>34000</v>
      </c>
      <c r="D354" s="112">
        <v>34000</v>
      </c>
      <c r="E354" s="112">
        <v>24000</v>
      </c>
      <c r="F354" s="112">
        <f t="shared" si="11"/>
        <v>70.59</v>
      </c>
      <c r="G354" s="112">
        <v>34000</v>
      </c>
      <c r="H354" s="112">
        <f t="shared" si="10"/>
        <v>70.59</v>
      </c>
    </row>
    <row r="355" ht="15" customHeight="1" spans="1:8">
      <c r="A355" s="110">
        <v>2150805</v>
      </c>
      <c r="B355" s="111" t="s">
        <v>349</v>
      </c>
      <c r="C355" s="112">
        <v>34000</v>
      </c>
      <c r="D355" s="112">
        <v>34000</v>
      </c>
      <c r="E355" s="112">
        <v>24000</v>
      </c>
      <c r="F355" s="112">
        <f t="shared" si="11"/>
        <v>70.59</v>
      </c>
      <c r="G355" s="112">
        <v>34000</v>
      </c>
      <c r="H355" s="112">
        <f t="shared" si="10"/>
        <v>70.59</v>
      </c>
    </row>
    <row r="356" ht="15" customHeight="1" spans="1:8">
      <c r="A356" s="108">
        <v>216</v>
      </c>
      <c r="B356" s="109" t="s">
        <v>351</v>
      </c>
      <c r="C356" s="105">
        <v>375</v>
      </c>
      <c r="D356" s="105">
        <v>375</v>
      </c>
      <c r="E356" s="105">
        <v>353.59</v>
      </c>
      <c r="F356" s="105">
        <f t="shared" si="11"/>
        <v>94.29</v>
      </c>
      <c r="G356" s="105">
        <v>365.9</v>
      </c>
      <c r="H356" s="105">
        <f t="shared" si="10"/>
        <v>96.64</v>
      </c>
    </row>
    <row r="357" ht="15" customHeight="1" spans="1:8">
      <c r="A357" s="110">
        <v>21605</v>
      </c>
      <c r="B357" s="111" t="s">
        <v>352</v>
      </c>
      <c r="C357" s="112">
        <v>375</v>
      </c>
      <c r="D357" s="112">
        <v>375</v>
      </c>
      <c r="E357" s="112">
        <v>353.59</v>
      </c>
      <c r="F357" s="112">
        <f t="shared" si="11"/>
        <v>94.29</v>
      </c>
      <c r="G357" s="112">
        <v>365.9</v>
      </c>
      <c r="H357" s="112">
        <f t="shared" si="10"/>
        <v>96.64</v>
      </c>
    </row>
    <row r="358" ht="24" customHeight="1" spans="1:8">
      <c r="A358" s="110">
        <v>2160599</v>
      </c>
      <c r="B358" s="111" t="s">
        <v>354</v>
      </c>
      <c r="C358" s="112">
        <v>375</v>
      </c>
      <c r="D358" s="112">
        <v>375</v>
      </c>
      <c r="E358" s="112">
        <v>353.59</v>
      </c>
      <c r="F358" s="112">
        <f t="shared" si="11"/>
        <v>94.29</v>
      </c>
      <c r="G358" s="112">
        <v>365.9</v>
      </c>
      <c r="H358" s="112">
        <f t="shared" si="10"/>
        <v>96.64</v>
      </c>
    </row>
    <row r="359" ht="15" customHeight="1" spans="1:8">
      <c r="A359" s="108">
        <v>219</v>
      </c>
      <c r="B359" s="109" t="s">
        <v>355</v>
      </c>
      <c r="C359" s="105">
        <v>7805.5</v>
      </c>
      <c r="D359" s="105">
        <v>7805.5</v>
      </c>
      <c r="E359" s="105">
        <f>352.77+7473.52</f>
        <v>7826.29</v>
      </c>
      <c r="F359" s="105">
        <f t="shared" si="11"/>
        <v>100.27</v>
      </c>
      <c r="G359" s="105">
        <v>3873</v>
      </c>
      <c r="H359" s="105">
        <f t="shared" si="10"/>
        <v>202.07</v>
      </c>
    </row>
    <row r="360" ht="15" customHeight="1" spans="1:8">
      <c r="A360" s="110">
        <v>21902</v>
      </c>
      <c r="B360" s="111" t="s">
        <v>356</v>
      </c>
      <c r="C360" s="112">
        <v>4045</v>
      </c>
      <c r="D360" s="112">
        <v>4045</v>
      </c>
      <c r="E360" s="112">
        <v>3974</v>
      </c>
      <c r="F360" s="112">
        <f t="shared" si="11"/>
        <v>98.24</v>
      </c>
      <c r="G360" s="112">
        <v>1045</v>
      </c>
      <c r="H360" s="112">
        <f t="shared" si="10"/>
        <v>380.29</v>
      </c>
    </row>
    <row r="361" ht="15" customHeight="1" spans="1:8">
      <c r="A361" s="110">
        <v>21906</v>
      </c>
      <c r="B361" s="111" t="s">
        <v>304</v>
      </c>
      <c r="C361" s="112">
        <v>2350</v>
      </c>
      <c r="D361" s="112">
        <v>2350</v>
      </c>
      <c r="E361" s="112">
        <v>2350</v>
      </c>
      <c r="F361" s="112">
        <f t="shared" si="11"/>
        <v>100</v>
      </c>
      <c r="G361" s="112">
        <v>2423</v>
      </c>
      <c r="H361" s="112">
        <f t="shared" si="10"/>
        <v>96.99</v>
      </c>
    </row>
    <row r="362" ht="15" customHeight="1" spans="1:8">
      <c r="A362" s="110">
        <v>21999</v>
      </c>
      <c r="B362" s="111" t="s">
        <v>357</v>
      </c>
      <c r="C362" s="112">
        <v>1410.5</v>
      </c>
      <c r="D362" s="112">
        <v>1410.5</v>
      </c>
      <c r="E362" s="112">
        <f>1149.52+352.77</f>
        <v>1502.29</v>
      </c>
      <c r="F362" s="112">
        <f t="shared" si="11"/>
        <v>106.51</v>
      </c>
      <c r="G362" s="112">
        <v>405</v>
      </c>
      <c r="H362" s="112">
        <f t="shared" si="10"/>
        <v>370.94</v>
      </c>
    </row>
    <row r="363" ht="15" customHeight="1" spans="1:8">
      <c r="A363" s="108">
        <v>220</v>
      </c>
      <c r="B363" s="109" t="s">
        <v>358</v>
      </c>
      <c r="C363" s="105">
        <v>1673.63</v>
      </c>
      <c r="D363" s="105">
        <v>1673.63</v>
      </c>
      <c r="E363" s="105">
        <v>2788.29</v>
      </c>
      <c r="F363" s="105">
        <f t="shared" si="11"/>
        <v>166.6</v>
      </c>
      <c r="G363" s="105">
        <v>1560.43</v>
      </c>
      <c r="H363" s="105">
        <f t="shared" si="10"/>
        <v>178.69</v>
      </c>
    </row>
    <row r="364" ht="15" customHeight="1" spans="1:8">
      <c r="A364" s="110">
        <v>22001</v>
      </c>
      <c r="B364" s="111" t="s">
        <v>359</v>
      </c>
      <c r="C364" s="112">
        <v>1673.63</v>
      </c>
      <c r="D364" s="112">
        <v>1673.63</v>
      </c>
      <c r="E364" s="112">
        <v>2788.29</v>
      </c>
      <c r="F364" s="112">
        <f t="shared" si="11"/>
        <v>166.6</v>
      </c>
      <c r="G364" s="112">
        <v>1560.43</v>
      </c>
      <c r="H364" s="112">
        <f t="shared" si="10"/>
        <v>178.69</v>
      </c>
    </row>
    <row r="365" ht="15" customHeight="1" spans="1:8">
      <c r="A365" s="110">
        <v>2200101</v>
      </c>
      <c r="B365" s="111" t="s">
        <v>41</v>
      </c>
      <c r="C365" s="112">
        <v>1122.65</v>
      </c>
      <c r="D365" s="112">
        <v>1122.65</v>
      </c>
      <c r="E365" s="112">
        <v>1879.1</v>
      </c>
      <c r="F365" s="112">
        <f t="shared" si="11"/>
        <v>167.38</v>
      </c>
      <c r="G365" s="112">
        <v>1006.74</v>
      </c>
      <c r="H365" s="112">
        <f t="shared" si="10"/>
        <v>186.65</v>
      </c>
    </row>
    <row r="366" ht="15" customHeight="1" spans="1:8">
      <c r="A366" s="110">
        <v>2200102</v>
      </c>
      <c r="B366" s="111" t="s">
        <v>42</v>
      </c>
      <c r="C366" s="112">
        <v>55</v>
      </c>
      <c r="D366" s="112">
        <v>55</v>
      </c>
      <c r="E366" s="112">
        <v>52.79</v>
      </c>
      <c r="F366" s="112">
        <f t="shared" si="11"/>
        <v>95.98</v>
      </c>
      <c r="G366" s="112">
        <v>135.09</v>
      </c>
      <c r="H366" s="112">
        <f t="shared" si="10"/>
        <v>39.08</v>
      </c>
    </row>
    <row r="367" ht="15" customHeight="1" spans="1:8">
      <c r="A367" s="110">
        <v>2200104</v>
      </c>
      <c r="B367" s="111" t="s">
        <v>360</v>
      </c>
      <c r="C367" s="112">
        <v>25</v>
      </c>
      <c r="D367" s="112">
        <v>25</v>
      </c>
      <c r="E367" s="112">
        <v>23.85</v>
      </c>
      <c r="F367" s="112">
        <f t="shared" si="11"/>
        <v>95.4</v>
      </c>
      <c r="G367" s="112">
        <v>0</v>
      </c>
      <c r="H367" s="112" t="str">
        <f t="shared" si="10"/>
        <v/>
      </c>
    </row>
    <row r="368" ht="15" customHeight="1" spans="1:8">
      <c r="A368" s="110">
        <v>2200105</v>
      </c>
      <c r="B368" s="111" t="s">
        <v>361</v>
      </c>
      <c r="C368" s="112">
        <v>31.5</v>
      </c>
      <c r="D368" s="112">
        <v>31.5</v>
      </c>
      <c r="E368" s="112">
        <v>31.5</v>
      </c>
      <c r="F368" s="112">
        <f t="shared" si="11"/>
        <v>100</v>
      </c>
      <c r="G368" s="112">
        <v>9.4</v>
      </c>
      <c r="H368" s="112">
        <f t="shared" si="10"/>
        <v>335.11</v>
      </c>
    </row>
    <row r="369" ht="15" customHeight="1" spans="1:8">
      <c r="A369" s="110">
        <v>2200111</v>
      </c>
      <c r="B369" s="111" t="s">
        <v>363</v>
      </c>
      <c r="C369" s="112">
        <v>50</v>
      </c>
      <c r="D369" s="112">
        <v>50</v>
      </c>
      <c r="E369" s="112">
        <v>50</v>
      </c>
      <c r="F369" s="112">
        <f t="shared" si="11"/>
        <v>100</v>
      </c>
      <c r="G369" s="112">
        <v>49.94</v>
      </c>
      <c r="H369" s="112">
        <f t="shared" si="10"/>
        <v>100.12</v>
      </c>
    </row>
    <row r="370" ht="15" customHeight="1" spans="1:8">
      <c r="A370" s="110">
        <v>2200150</v>
      </c>
      <c r="B370" s="111" t="s">
        <v>54</v>
      </c>
      <c r="C370" s="112">
        <v>389.48</v>
      </c>
      <c r="D370" s="112">
        <v>389.48</v>
      </c>
      <c r="E370" s="112">
        <v>751.05</v>
      </c>
      <c r="F370" s="112">
        <f t="shared" si="11"/>
        <v>192.83</v>
      </c>
      <c r="G370" s="112">
        <v>359.26</v>
      </c>
      <c r="H370" s="112">
        <f t="shared" si="10"/>
        <v>209.05</v>
      </c>
    </row>
    <row r="371" ht="15" customHeight="1" spans="1:8">
      <c r="A371" s="108">
        <v>221</v>
      </c>
      <c r="B371" s="109" t="s">
        <v>366</v>
      </c>
      <c r="C371" s="105">
        <v>3000</v>
      </c>
      <c r="D371" s="105">
        <v>3000</v>
      </c>
      <c r="E371" s="105">
        <v>3000</v>
      </c>
      <c r="F371" s="105">
        <f t="shared" si="11"/>
        <v>100</v>
      </c>
      <c r="G371" s="105">
        <v>3000</v>
      </c>
      <c r="H371" s="105">
        <f t="shared" si="10"/>
        <v>100</v>
      </c>
    </row>
    <row r="372" ht="15" customHeight="1" spans="1:8">
      <c r="A372" s="110">
        <v>22102</v>
      </c>
      <c r="B372" s="111" t="s">
        <v>367</v>
      </c>
      <c r="C372" s="112">
        <v>3000</v>
      </c>
      <c r="D372" s="112">
        <v>3000</v>
      </c>
      <c r="E372" s="112">
        <v>3000</v>
      </c>
      <c r="F372" s="112">
        <f t="shared" si="11"/>
        <v>100</v>
      </c>
      <c r="G372" s="112">
        <v>3000</v>
      </c>
      <c r="H372" s="112">
        <f t="shared" si="10"/>
        <v>100</v>
      </c>
    </row>
    <row r="373" ht="15" customHeight="1" spans="1:8">
      <c r="A373" s="110">
        <v>2210203</v>
      </c>
      <c r="B373" s="111" t="s">
        <v>368</v>
      </c>
      <c r="C373" s="112">
        <v>3000</v>
      </c>
      <c r="D373" s="112">
        <v>3000</v>
      </c>
      <c r="E373" s="112">
        <v>3000</v>
      </c>
      <c r="F373" s="112">
        <f t="shared" si="11"/>
        <v>100</v>
      </c>
      <c r="G373" s="112">
        <v>3000</v>
      </c>
      <c r="H373" s="112">
        <f t="shared" si="10"/>
        <v>100</v>
      </c>
    </row>
    <row r="374" ht="15" customHeight="1" spans="1:8">
      <c r="A374" s="108">
        <v>227</v>
      </c>
      <c r="B374" s="109" t="s">
        <v>369</v>
      </c>
      <c r="C374" s="105">
        <f>9520.650284-30</f>
        <v>9490.65</v>
      </c>
      <c r="D374" s="105">
        <f>9520.650284-30</f>
        <v>9490.65</v>
      </c>
      <c r="E374" s="105"/>
      <c r="F374" s="105">
        <f t="shared" si="11"/>
        <v>0</v>
      </c>
      <c r="G374" s="105">
        <v>0</v>
      </c>
      <c r="H374" s="105" t="str">
        <f t="shared" si="10"/>
        <v/>
      </c>
    </row>
    <row r="375" ht="15" customHeight="1" spans="1:8">
      <c r="A375" s="110">
        <v>22799</v>
      </c>
      <c r="B375" s="111" t="s">
        <v>370</v>
      </c>
      <c r="C375" s="112">
        <f>9520.650284-30</f>
        <v>9490.65</v>
      </c>
      <c r="D375" s="112">
        <f>9520.650284-30</f>
        <v>9490.65</v>
      </c>
      <c r="E375" s="112"/>
      <c r="F375" s="112">
        <f t="shared" si="11"/>
        <v>0</v>
      </c>
      <c r="G375" s="112"/>
      <c r="H375" s="112" t="str">
        <f t="shared" si="10"/>
        <v/>
      </c>
    </row>
    <row r="376" ht="15" customHeight="1" spans="1:8">
      <c r="A376" s="108">
        <v>232</v>
      </c>
      <c r="B376" s="109" t="s">
        <v>373</v>
      </c>
      <c r="C376" s="105">
        <v>5000</v>
      </c>
      <c r="D376" s="105">
        <v>5000</v>
      </c>
      <c r="E376" s="105">
        <v>4647</v>
      </c>
      <c r="F376" s="105">
        <f t="shared" si="11"/>
        <v>92.94</v>
      </c>
      <c r="G376" s="105">
        <v>4647</v>
      </c>
      <c r="H376" s="105">
        <f t="shared" si="10"/>
        <v>100</v>
      </c>
    </row>
    <row r="377" ht="15" customHeight="1" spans="1:8">
      <c r="A377" s="110">
        <v>23203</v>
      </c>
      <c r="B377" s="111" t="s">
        <v>374</v>
      </c>
      <c r="C377" s="112">
        <v>5000</v>
      </c>
      <c r="D377" s="112">
        <v>5000</v>
      </c>
      <c r="E377" s="112">
        <v>4647</v>
      </c>
      <c r="F377" s="112">
        <f t="shared" si="11"/>
        <v>92.94</v>
      </c>
      <c r="G377" s="112">
        <v>4647</v>
      </c>
      <c r="H377" s="112">
        <f t="shared" si="10"/>
        <v>100</v>
      </c>
    </row>
    <row r="378" ht="24" customHeight="1" spans="1:8">
      <c r="A378" s="110">
        <v>2320301</v>
      </c>
      <c r="B378" s="111" t="s">
        <v>375</v>
      </c>
      <c r="C378" s="112">
        <v>5000</v>
      </c>
      <c r="D378" s="112">
        <v>5000</v>
      </c>
      <c r="E378" s="112">
        <v>4647</v>
      </c>
      <c r="F378" s="112">
        <f t="shared" si="11"/>
        <v>92.94</v>
      </c>
      <c r="G378" s="112">
        <v>4647</v>
      </c>
      <c r="H378" s="112">
        <f t="shared" si="10"/>
        <v>100</v>
      </c>
    </row>
    <row r="379" ht="15" customHeight="1" spans="1:8">
      <c r="A379" s="108">
        <v>233</v>
      </c>
      <c r="B379" s="109" t="s">
        <v>376</v>
      </c>
      <c r="C379" s="105">
        <v>0</v>
      </c>
      <c r="D379" s="105">
        <v>0</v>
      </c>
      <c r="E379" s="105">
        <v>0.23</v>
      </c>
      <c r="F379" s="105" t="str">
        <f t="shared" si="11"/>
        <v/>
      </c>
      <c r="G379" s="105">
        <v>0.23</v>
      </c>
      <c r="H379" s="105">
        <f t="shared" si="10"/>
        <v>100</v>
      </c>
    </row>
    <row r="380" ht="30" customHeight="1" spans="1:8">
      <c r="A380" s="110">
        <v>23303</v>
      </c>
      <c r="B380" s="111" t="s">
        <v>377</v>
      </c>
      <c r="C380" s="112">
        <v>0</v>
      </c>
      <c r="D380" s="112">
        <v>0</v>
      </c>
      <c r="E380" s="112">
        <v>0.23</v>
      </c>
      <c r="F380" s="112" t="str">
        <f t="shared" si="11"/>
        <v/>
      </c>
      <c r="G380" s="112">
        <v>0.23</v>
      </c>
      <c r="H380" s="112">
        <f t="shared" si="10"/>
        <v>100</v>
      </c>
    </row>
    <row r="381" ht="15" customHeight="1" spans="1:8">
      <c r="A381" s="114" t="s">
        <v>378</v>
      </c>
      <c r="B381" s="114"/>
      <c r="C381" s="105">
        <v>100000</v>
      </c>
      <c r="D381" s="105">
        <v>100000</v>
      </c>
      <c r="E381" s="105">
        <v>97006.74</v>
      </c>
      <c r="F381" s="105">
        <f t="shared" si="11"/>
        <v>97.01</v>
      </c>
      <c r="G381" s="105">
        <v>98321.52</v>
      </c>
      <c r="H381" s="105">
        <f t="shared" si="10"/>
        <v>98.66</v>
      </c>
    </row>
  </sheetData>
  <mergeCells count="6">
    <mergeCell ref="A1:H1"/>
    <mergeCell ref="G2:H2"/>
    <mergeCell ref="C3:H3"/>
    <mergeCell ref="A381:B381"/>
    <mergeCell ref="A3:A4"/>
    <mergeCell ref="B3:B4"/>
  </mergeCells>
  <printOptions horizontalCentered="1"/>
  <pageMargins left="0.984027777777778" right="0.984027777777778" top="1.0625" bottom="1.0625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showZeros="0" workbookViewId="0">
      <selection activeCell="A1" sqref="A1:D1"/>
    </sheetView>
  </sheetViews>
  <sheetFormatPr defaultColWidth="9" defaultRowHeight="13.5" outlineLevelCol="3"/>
  <cols>
    <col min="1" max="1" width="30.125" customWidth="1"/>
    <col min="2" max="2" width="11.875" customWidth="1"/>
    <col min="3" max="3" width="29" customWidth="1"/>
    <col min="4" max="4" width="11.25" customWidth="1"/>
  </cols>
  <sheetData>
    <row r="1" ht="23.1" customHeight="1" spans="1:4">
      <c r="A1" s="59" t="s">
        <v>396</v>
      </c>
      <c r="B1" s="59"/>
      <c r="C1" s="59"/>
      <c r="D1" s="59"/>
    </row>
    <row r="2" ht="23.1" customHeight="1" spans="1:4">
      <c r="A2" s="60" t="s">
        <v>381</v>
      </c>
      <c r="B2" s="60"/>
      <c r="C2" s="60"/>
      <c r="D2" s="60"/>
    </row>
    <row r="3" ht="23.1" customHeight="1" spans="1:4">
      <c r="A3" s="61" t="s">
        <v>397</v>
      </c>
      <c r="B3" s="61" t="s">
        <v>398</v>
      </c>
      <c r="C3" s="61" t="s">
        <v>397</v>
      </c>
      <c r="D3" s="61" t="s">
        <v>398</v>
      </c>
    </row>
    <row r="4" ht="23.1" customHeight="1" spans="1:4">
      <c r="A4" s="89" t="s">
        <v>399</v>
      </c>
      <c r="B4" s="63">
        <v>1259835</v>
      </c>
      <c r="C4" s="89" t="s">
        <v>400</v>
      </c>
      <c r="D4" s="63">
        <v>741267.76</v>
      </c>
    </row>
    <row r="5" ht="23.1" customHeight="1" spans="1:4">
      <c r="A5" s="89" t="s">
        <v>401</v>
      </c>
      <c r="B5" s="63">
        <v>278751.8</v>
      </c>
      <c r="C5" s="90" t="s">
        <v>402</v>
      </c>
      <c r="D5" s="63">
        <v>0</v>
      </c>
    </row>
    <row r="6" ht="23.1" customHeight="1" spans="1:4">
      <c r="A6" s="89" t="s">
        <v>403</v>
      </c>
      <c r="B6" s="63">
        <v>167634</v>
      </c>
      <c r="C6" s="90" t="s">
        <v>404</v>
      </c>
      <c r="D6" s="63">
        <v>0</v>
      </c>
    </row>
    <row r="7" ht="23.1" customHeight="1" spans="1:4">
      <c r="A7" s="62" t="s">
        <v>405</v>
      </c>
      <c r="B7" s="63">
        <v>157859</v>
      </c>
      <c r="C7" s="91" t="s">
        <v>406</v>
      </c>
      <c r="D7" s="63">
        <v>0</v>
      </c>
    </row>
    <row r="8" ht="23.1" customHeight="1" spans="1:4">
      <c r="A8" s="62" t="s">
        <v>407</v>
      </c>
      <c r="B8" s="63">
        <v>9775</v>
      </c>
      <c r="C8" s="91" t="s">
        <v>408</v>
      </c>
      <c r="D8" s="63">
        <v>0</v>
      </c>
    </row>
    <row r="9" ht="23.1" customHeight="1" spans="1:4">
      <c r="A9" s="89" t="s">
        <v>409</v>
      </c>
      <c r="B9" s="63">
        <v>76000</v>
      </c>
      <c r="C9" s="90" t="s">
        <v>410</v>
      </c>
      <c r="D9" s="63">
        <v>0</v>
      </c>
    </row>
    <row r="10" ht="23.1" customHeight="1" spans="1:4">
      <c r="A10" s="89" t="s">
        <v>411</v>
      </c>
      <c r="B10" s="63">
        <v>35117.56</v>
      </c>
      <c r="C10" s="90" t="s">
        <v>412</v>
      </c>
      <c r="D10" s="63">
        <v>0</v>
      </c>
    </row>
    <row r="11" ht="23.1" customHeight="1" spans="1:4">
      <c r="A11" s="89" t="s">
        <v>413</v>
      </c>
      <c r="B11" s="63">
        <v>0</v>
      </c>
      <c r="C11" s="90" t="s">
        <v>414</v>
      </c>
      <c r="D11" s="63">
        <v>855019.28</v>
      </c>
    </row>
    <row r="12" ht="23.1" customHeight="1" spans="1:4">
      <c r="A12" s="89" t="s">
        <v>415</v>
      </c>
      <c r="B12" s="63">
        <v>0</v>
      </c>
      <c r="C12" s="91"/>
      <c r="D12" s="63"/>
    </row>
    <row r="13" ht="23.1" customHeight="1" spans="1:4">
      <c r="A13" s="89" t="s">
        <v>416</v>
      </c>
      <c r="B13" s="63">
        <v>15035</v>
      </c>
      <c r="C13" s="91"/>
      <c r="D13" s="63"/>
    </row>
    <row r="14" ht="23.1" customHeight="1" spans="1:4">
      <c r="A14" s="89" t="s">
        <v>417</v>
      </c>
      <c r="B14" s="63">
        <v>0</v>
      </c>
      <c r="C14" s="90" t="s">
        <v>418</v>
      </c>
      <c r="D14" s="63">
        <v>0</v>
      </c>
    </row>
    <row r="15" ht="23.1" customHeight="1" spans="1:4">
      <c r="A15" s="62" t="s">
        <v>419</v>
      </c>
      <c r="B15" s="63"/>
      <c r="C15" s="91"/>
      <c r="D15" s="63"/>
    </row>
    <row r="16" ht="23.1" customHeight="1" spans="1:4">
      <c r="A16" s="62" t="s">
        <v>420</v>
      </c>
      <c r="B16" s="63">
        <v>0</v>
      </c>
      <c r="C16" s="91"/>
      <c r="D16" s="63"/>
    </row>
    <row r="17" ht="23.1" customHeight="1" spans="1:4">
      <c r="A17" s="62" t="s">
        <v>421</v>
      </c>
      <c r="B17" s="63">
        <v>0</v>
      </c>
      <c r="C17" s="91"/>
      <c r="D17" s="63"/>
    </row>
    <row r="18" ht="23.1" customHeight="1" spans="1:4">
      <c r="A18" s="89" t="s">
        <v>422</v>
      </c>
      <c r="B18" s="63">
        <v>0</v>
      </c>
      <c r="C18" s="90" t="s">
        <v>423</v>
      </c>
      <c r="D18" s="63">
        <v>0</v>
      </c>
    </row>
    <row r="19" ht="23.1" customHeight="1" spans="1:4">
      <c r="A19" s="89" t="s">
        <v>424</v>
      </c>
      <c r="B19" s="63">
        <v>0</v>
      </c>
      <c r="C19" s="90" t="s">
        <v>425</v>
      </c>
      <c r="D19" s="63">
        <v>0</v>
      </c>
    </row>
    <row r="20" ht="23.1" customHeight="1" spans="1:4">
      <c r="A20" s="89" t="s">
        <v>426</v>
      </c>
      <c r="B20" s="63">
        <v>0</v>
      </c>
      <c r="C20" s="90" t="s">
        <v>427</v>
      </c>
      <c r="D20" s="63">
        <v>0</v>
      </c>
    </row>
    <row r="21" ht="23.1" customHeight="1" spans="1:4">
      <c r="A21" s="89" t="s">
        <v>428</v>
      </c>
      <c r="B21" s="63">
        <v>75734</v>
      </c>
      <c r="C21" s="90" t="s">
        <v>429</v>
      </c>
      <c r="D21" s="63">
        <v>29179.21</v>
      </c>
    </row>
    <row r="22" ht="23.1" customHeight="1" spans="1:4">
      <c r="A22" s="89"/>
      <c r="B22" s="63"/>
      <c r="C22" s="90" t="s">
        <v>430</v>
      </c>
      <c r="D22" s="63">
        <v>0</v>
      </c>
    </row>
    <row r="23" ht="23.1" customHeight="1" spans="1:4">
      <c r="A23" s="89"/>
      <c r="B23" s="63"/>
      <c r="C23" s="90" t="s">
        <v>431</v>
      </c>
      <c r="D23" s="63">
        <v>3890</v>
      </c>
    </row>
    <row r="24" ht="23.1" customHeight="1" spans="1:4">
      <c r="A24" s="89"/>
      <c r="B24" s="63"/>
      <c r="C24" s="90" t="s">
        <v>432</v>
      </c>
      <c r="D24" s="63">
        <v>3889.91</v>
      </c>
    </row>
    <row r="25" ht="23.1" customHeight="1" spans="1:4">
      <c r="A25" s="89"/>
      <c r="B25" s="63"/>
      <c r="C25" s="90" t="s">
        <v>433</v>
      </c>
      <c r="D25" s="63">
        <v>0</v>
      </c>
    </row>
    <row r="26" ht="23.1" customHeight="1" spans="1:4">
      <c r="A26" s="68" t="s">
        <v>434</v>
      </c>
      <c r="B26" s="63">
        <v>1629356</v>
      </c>
      <c r="C26" s="68" t="s">
        <v>435</v>
      </c>
      <c r="D26" s="63">
        <v>1629356</v>
      </c>
    </row>
  </sheetData>
  <mergeCells count="2">
    <mergeCell ref="A1:D1"/>
    <mergeCell ref="A2:D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Zeros="0" workbookViewId="0">
      <selection activeCell="A1" sqref="A1:F1"/>
    </sheetView>
  </sheetViews>
  <sheetFormatPr defaultColWidth="8.75" defaultRowHeight="15.75" outlineLevelCol="5"/>
  <cols>
    <col min="1" max="1" width="35.875" style="71" customWidth="1"/>
    <col min="2" max="2" width="10.375" style="72" customWidth="1"/>
    <col min="3" max="3" width="9.25" style="73" customWidth="1"/>
    <col min="4" max="4" width="8.125" style="30" customWidth="1"/>
    <col min="5" max="5" width="9.25" style="73" customWidth="1"/>
    <col min="6" max="6" width="8.75" style="73" customWidth="1"/>
    <col min="7" max="16384" width="8.75" style="3"/>
  </cols>
  <sheetData>
    <row r="1" s="69" customFormat="1" ht="48.75" customHeight="1" spans="1:6">
      <c r="A1" s="9" t="s">
        <v>436</v>
      </c>
      <c r="B1" s="9"/>
      <c r="C1" s="9"/>
      <c r="D1" s="9"/>
      <c r="E1" s="9"/>
      <c r="F1" s="9"/>
    </row>
    <row r="2" ht="21" customHeight="1" spans="1:6">
      <c r="A2" s="74"/>
      <c r="B2" s="75"/>
      <c r="C2" s="76"/>
      <c r="D2" s="14"/>
      <c r="E2" s="76"/>
      <c r="F2" s="77" t="s">
        <v>437</v>
      </c>
    </row>
    <row r="3" ht="27" customHeight="1" spans="1:6">
      <c r="A3" s="41" t="s">
        <v>438</v>
      </c>
      <c r="B3" s="78" t="s">
        <v>439</v>
      </c>
      <c r="C3" s="43" t="s">
        <v>440</v>
      </c>
      <c r="D3" s="41" t="s">
        <v>441</v>
      </c>
      <c r="E3" s="41" t="s">
        <v>442</v>
      </c>
      <c r="F3" s="41" t="s">
        <v>443</v>
      </c>
    </row>
    <row r="4" s="70" customFormat="1" ht="18.75" customHeight="1" spans="1:6">
      <c r="A4" s="41" t="s">
        <v>444</v>
      </c>
      <c r="B4" s="79">
        <f>B5+B10+B11</f>
        <v>20650</v>
      </c>
      <c r="C4" s="79">
        <f>C5+C10+C11</f>
        <v>198286.6</v>
      </c>
      <c r="D4" s="80">
        <f>C4/B4*100</f>
        <v>960.23</v>
      </c>
      <c r="E4" s="79">
        <f>E5+E10+E11</f>
        <v>17906.63</v>
      </c>
      <c r="F4" s="80">
        <f>C4/E4*100</f>
        <v>1107.34</v>
      </c>
    </row>
    <row r="5" s="70" customFormat="1" ht="18.75" customHeight="1" spans="1:6">
      <c r="A5" s="81" t="s">
        <v>445</v>
      </c>
      <c r="B5" s="79">
        <f>SUM(B6:B9)</f>
        <v>1550</v>
      </c>
      <c r="C5" s="80">
        <f>SUM(C6:C9)</f>
        <v>2646.71</v>
      </c>
      <c r="D5" s="80">
        <f>C5/B5*100</f>
        <v>170.76</v>
      </c>
      <c r="E5" s="80">
        <f>SUM(E6:E9)</f>
        <v>12414.2</v>
      </c>
      <c r="F5" s="80">
        <f>C5/E5*100</f>
        <v>21.32</v>
      </c>
    </row>
    <row r="6" ht="18.75" customHeight="1" spans="1:6">
      <c r="A6" s="47" t="s">
        <v>446</v>
      </c>
      <c r="B6" s="82">
        <v>550</v>
      </c>
      <c r="C6" s="82">
        <v>794.78</v>
      </c>
      <c r="D6" s="82">
        <f>C6/B6*100</f>
        <v>144.51</v>
      </c>
      <c r="E6" s="82">
        <v>886.89</v>
      </c>
      <c r="F6" s="82">
        <f>C6/E6*100</f>
        <v>89.61</v>
      </c>
    </row>
    <row r="7" ht="18.75" customHeight="1" spans="1:6">
      <c r="A7" s="47" t="s">
        <v>447</v>
      </c>
      <c r="B7" s="82">
        <v>1000</v>
      </c>
      <c r="C7" s="82">
        <v>1825.05</v>
      </c>
      <c r="D7" s="82">
        <f>C7/B7*100</f>
        <v>182.51</v>
      </c>
      <c r="E7" s="82">
        <v>1519.18</v>
      </c>
      <c r="F7" s="82">
        <f>C7/E7*100</f>
        <v>120.13</v>
      </c>
    </row>
    <row r="8" ht="18.75" customHeight="1" spans="1:6">
      <c r="A8" s="47" t="s">
        <v>448</v>
      </c>
      <c r="B8" s="82"/>
      <c r="C8" s="82"/>
      <c r="D8" s="82"/>
      <c r="E8" s="82">
        <v>10000</v>
      </c>
      <c r="F8" s="82">
        <f t="shared" ref="F8:F9" si="0">C8/E8*100</f>
        <v>0</v>
      </c>
    </row>
    <row r="9" ht="18.75" customHeight="1" spans="1:6">
      <c r="A9" s="47" t="s">
        <v>449</v>
      </c>
      <c r="B9" s="82"/>
      <c r="C9" s="82">
        <v>26.88</v>
      </c>
      <c r="D9" s="82"/>
      <c r="E9" s="82">
        <v>8.13</v>
      </c>
      <c r="F9" s="82">
        <f t="shared" si="0"/>
        <v>330.63</v>
      </c>
    </row>
    <row r="10" ht="18.75" customHeight="1" spans="1:6">
      <c r="A10" s="83" t="s">
        <v>450</v>
      </c>
      <c r="B10" s="80">
        <v>18300</v>
      </c>
      <c r="C10" s="80">
        <v>22788</v>
      </c>
      <c r="D10" s="80">
        <f t="shared" ref="D10:D11" si="1">C10/B10*100</f>
        <v>124.52</v>
      </c>
      <c r="E10" s="82"/>
      <c r="F10" s="82"/>
    </row>
    <row r="11" s="70" customFormat="1" ht="18.75" customHeight="1" spans="1:6">
      <c r="A11" s="84" t="s">
        <v>451</v>
      </c>
      <c r="B11" s="80">
        <v>800</v>
      </c>
      <c r="C11" s="80">
        <v>172851.89</v>
      </c>
      <c r="D11" s="80">
        <f t="shared" si="1"/>
        <v>21606.49</v>
      </c>
      <c r="E11" s="80">
        <v>5492.43</v>
      </c>
      <c r="F11" s="80">
        <f>C11/E11*100</f>
        <v>3147.09</v>
      </c>
    </row>
    <row r="12" ht="18.75" customHeight="1" spans="1:6">
      <c r="A12" s="85"/>
      <c r="B12" s="85"/>
      <c r="C12" s="85"/>
      <c r="D12" s="85"/>
      <c r="E12" s="85"/>
      <c r="F12" s="85"/>
    </row>
    <row r="13" s="70" customFormat="1" ht="18.75" customHeight="1" spans="1:6">
      <c r="A13" s="41" t="s">
        <v>452</v>
      </c>
      <c r="B13" s="79">
        <f>B14+B31</f>
        <v>20736.78</v>
      </c>
      <c r="C13" s="80">
        <f>C14+C31</f>
        <v>199971.47</v>
      </c>
      <c r="D13" s="80">
        <f>C13/B13*100</f>
        <v>964.33</v>
      </c>
      <c r="E13" s="80">
        <f>E14+E31</f>
        <v>15286.07</v>
      </c>
      <c r="F13" s="80">
        <f t="shared" ref="F13:F27" si="2">C13/E13*100</f>
        <v>1308.19</v>
      </c>
    </row>
    <row r="14" s="70" customFormat="1" ht="18.75" customHeight="1" spans="1:6">
      <c r="A14" s="81" t="s">
        <v>453</v>
      </c>
      <c r="B14" s="79">
        <f>B18+B25+B28+B15</f>
        <v>19936.78</v>
      </c>
      <c r="C14" s="79">
        <f>C18+C25+C28+C15</f>
        <v>27119.58</v>
      </c>
      <c r="D14" s="80">
        <f>C14/B14*100</f>
        <v>136.03</v>
      </c>
      <c r="E14" s="80">
        <f>SUM(E18+E25+E28+E15)</f>
        <v>9788.64</v>
      </c>
      <c r="F14" s="80">
        <f t="shared" si="2"/>
        <v>277.05</v>
      </c>
    </row>
    <row r="15" s="70" customFormat="1" ht="18.75" customHeight="1" spans="1:6">
      <c r="A15" s="86" t="s">
        <v>454</v>
      </c>
      <c r="B15" s="79">
        <f>SUM(B16)</f>
        <v>0</v>
      </c>
      <c r="C15" s="80">
        <v>10000</v>
      </c>
      <c r="D15" s="82"/>
      <c r="E15" s="80"/>
      <c r="F15" s="82"/>
    </row>
    <row r="16" ht="32.25" customHeight="1" spans="1:6">
      <c r="A16" s="87" t="s">
        <v>455</v>
      </c>
      <c r="B16" s="88"/>
      <c r="C16" s="82">
        <v>10000</v>
      </c>
      <c r="D16" s="82"/>
      <c r="E16" s="82"/>
      <c r="F16" s="82"/>
    </row>
    <row r="17" ht="18.75" customHeight="1" spans="1:6">
      <c r="A17" s="87" t="s">
        <v>456</v>
      </c>
      <c r="B17" s="88"/>
      <c r="C17" s="82">
        <v>10000</v>
      </c>
      <c r="D17" s="82"/>
      <c r="E17" s="82"/>
      <c r="F17" s="82"/>
    </row>
    <row r="18" s="70" customFormat="1" ht="18.75" customHeight="1" spans="1:6">
      <c r="A18" s="86" t="s">
        <v>457</v>
      </c>
      <c r="B18" s="79">
        <f>B19+B21</f>
        <v>1636.78</v>
      </c>
      <c r="C18" s="80">
        <f>C19+C21</f>
        <v>1331.72</v>
      </c>
      <c r="D18" s="80">
        <f>C18/B18*100</f>
        <v>81.36</v>
      </c>
      <c r="E18" s="80">
        <f>E19+E21</f>
        <v>2807.65</v>
      </c>
      <c r="F18" s="80">
        <f t="shared" si="2"/>
        <v>47.43</v>
      </c>
    </row>
    <row r="19" ht="18.75" customHeight="1" spans="1:6">
      <c r="A19" s="87" t="s">
        <v>458</v>
      </c>
      <c r="B19" s="82">
        <f>SUM(B20)</f>
        <v>987.23</v>
      </c>
      <c r="C19" s="82">
        <v>716.32</v>
      </c>
      <c r="D19" s="82">
        <f>C19/B19*100</f>
        <v>72.56</v>
      </c>
      <c r="E19" s="82">
        <f>SUM(E20)</f>
        <v>2386.56</v>
      </c>
      <c r="F19" s="82">
        <f t="shared" si="2"/>
        <v>30.01</v>
      </c>
    </row>
    <row r="20" ht="18.75" customHeight="1" spans="1:6">
      <c r="A20" s="87" t="s">
        <v>459</v>
      </c>
      <c r="B20" s="82">
        <v>987.23</v>
      </c>
      <c r="C20" s="82">
        <v>716.32</v>
      </c>
      <c r="D20" s="82">
        <f>C20/B20*100</f>
        <v>72.56</v>
      </c>
      <c r="E20" s="82">
        <v>2386.56</v>
      </c>
      <c r="F20" s="82">
        <f t="shared" si="2"/>
        <v>30.01</v>
      </c>
    </row>
    <row r="21" ht="18.75" customHeight="1" spans="1:6">
      <c r="A21" s="87" t="s">
        <v>460</v>
      </c>
      <c r="B21" s="82">
        <v>649.55</v>
      </c>
      <c r="C21" s="82">
        <v>615.4</v>
      </c>
      <c r="D21" s="82">
        <f t="shared" ref="D21:D27" si="3">C21/B21*100</f>
        <v>94.74</v>
      </c>
      <c r="E21" s="82">
        <f>SUM(E22:E23)</f>
        <v>421.09</v>
      </c>
      <c r="F21" s="82">
        <f t="shared" si="2"/>
        <v>146.14</v>
      </c>
    </row>
    <row r="22" ht="18.75" customHeight="1" spans="1:6">
      <c r="A22" s="87" t="s">
        <v>461</v>
      </c>
      <c r="B22" s="82">
        <v>206.55</v>
      </c>
      <c r="C22" s="82">
        <v>208.4</v>
      </c>
      <c r="D22" s="82">
        <f t="shared" si="3"/>
        <v>100.9</v>
      </c>
      <c r="E22" s="82">
        <v>174.09</v>
      </c>
      <c r="F22" s="82">
        <f t="shared" si="2"/>
        <v>119.71</v>
      </c>
    </row>
    <row r="23" ht="18.75" customHeight="1" spans="1:6">
      <c r="A23" s="87" t="s">
        <v>462</v>
      </c>
      <c r="B23" s="82">
        <v>443</v>
      </c>
      <c r="C23" s="82">
        <v>243</v>
      </c>
      <c r="D23" s="82">
        <f t="shared" si="3"/>
        <v>54.85</v>
      </c>
      <c r="E23" s="82">
        <v>247</v>
      </c>
      <c r="F23" s="82">
        <f t="shared" si="2"/>
        <v>98.38</v>
      </c>
    </row>
    <row r="24" ht="32.25" customHeight="1" spans="1:6">
      <c r="A24" s="87" t="s">
        <v>463</v>
      </c>
      <c r="B24" s="82"/>
      <c r="C24" s="82">
        <v>164</v>
      </c>
      <c r="D24" s="82"/>
      <c r="E24" s="82"/>
      <c r="F24" s="82"/>
    </row>
    <row r="25" s="70" customFormat="1" ht="21.75" customHeight="1" spans="1:6">
      <c r="A25" s="86" t="s">
        <v>464</v>
      </c>
      <c r="B25" s="80">
        <f>SUM(B26)</f>
        <v>18300</v>
      </c>
      <c r="C25" s="80">
        <f>SUM(C27)</f>
        <v>15630.94</v>
      </c>
      <c r="D25" s="80">
        <f t="shared" si="3"/>
        <v>85.41</v>
      </c>
      <c r="E25" s="80">
        <f>SUM(E27)</f>
        <v>6673.57</v>
      </c>
      <c r="F25" s="80">
        <f t="shared" si="2"/>
        <v>234.22</v>
      </c>
    </row>
    <row r="26" ht="21.75" customHeight="1" spans="1:6">
      <c r="A26" s="87" t="s">
        <v>465</v>
      </c>
      <c r="B26" s="82">
        <f>SUM(B27)</f>
        <v>18300</v>
      </c>
      <c r="C26" s="82">
        <v>15630.94</v>
      </c>
      <c r="D26" s="82">
        <f t="shared" si="3"/>
        <v>85.41</v>
      </c>
      <c r="E26" s="82">
        <f>SUM(E27)</f>
        <v>6673.57</v>
      </c>
      <c r="F26" s="82">
        <f t="shared" si="2"/>
        <v>234.22</v>
      </c>
    </row>
    <row r="27" ht="21.75" customHeight="1" spans="1:6">
      <c r="A27" s="87" t="s">
        <v>466</v>
      </c>
      <c r="B27" s="82">
        <v>18300</v>
      </c>
      <c r="C27" s="82">
        <v>15630.94</v>
      </c>
      <c r="D27" s="82">
        <f t="shared" si="3"/>
        <v>85.41</v>
      </c>
      <c r="E27" s="82">
        <v>6673.5741</v>
      </c>
      <c r="F27" s="82">
        <f t="shared" si="2"/>
        <v>234.22</v>
      </c>
    </row>
    <row r="28" s="70" customFormat="1" ht="21.75" customHeight="1" spans="1:6">
      <c r="A28" s="86" t="s">
        <v>467</v>
      </c>
      <c r="B28" s="79"/>
      <c r="C28" s="80">
        <f>SUM(C29)</f>
        <v>156.92</v>
      </c>
      <c r="D28" s="82"/>
      <c r="E28" s="80">
        <f>SUM(E29)</f>
        <v>307.42</v>
      </c>
      <c r="F28" s="80">
        <f t="shared" ref="F28:F31" si="4">C28/E28*100</f>
        <v>51.04</v>
      </c>
    </row>
    <row r="29" ht="21.75" customHeight="1" spans="1:6">
      <c r="A29" s="87" t="s">
        <v>468</v>
      </c>
      <c r="B29" s="88"/>
      <c r="C29" s="82">
        <v>156.92</v>
      </c>
      <c r="D29" s="82"/>
      <c r="E29" s="82">
        <f>SUM(E30)</f>
        <v>307.42</v>
      </c>
      <c r="F29" s="82">
        <f t="shared" si="4"/>
        <v>51.04</v>
      </c>
    </row>
    <row r="30" ht="30" customHeight="1" spans="1:6">
      <c r="A30" s="87" t="s">
        <v>469</v>
      </c>
      <c r="B30" s="88"/>
      <c r="C30" s="82">
        <v>156.92</v>
      </c>
      <c r="D30" s="82"/>
      <c r="E30" s="82">
        <v>307.42</v>
      </c>
      <c r="F30" s="82">
        <f t="shared" si="4"/>
        <v>51.04</v>
      </c>
    </row>
    <row r="31" s="70" customFormat="1" ht="21.75" customHeight="1" spans="1:6">
      <c r="A31" s="81" t="s">
        <v>470</v>
      </c>
      <c r="B31" s="80">
        <v>800</v>
      </c>
      <c r="C31" s="80">
        <v>172851.89</v>
      </c>
      <c r="D31" s="80">
        <f>C31/B31*100</f>
        <v>21606.49</v>
      </c>
      <c r="E31" s="80">
        <v>5497.43</v>
      </c>
      <c r="F31" s="80">
        <f t="shared" si="4"/>
        <v>3144.23</v>
      </c>
    </row>
  </sheetData>
  <mergeCells count="2">
    <mergeCell ref="A1:F1"/>
    <mergeCell ref="A12:F12"/>
  </mergeCells>
  <printOptions horizontalCentered="1"/>
  <pageMargins left="0.984027777777778" right="0.984027777777778" top="1.0625" bottom="1.0625" header="0.511805555555556" footer="0.511805555555556"/>
  <pageSetup paperSize="9" orientation="portrait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Zeros="0" workbookViewId="0">
      <selection activeCell="A1" sqref="A1:D1"/>
    </sheetView>
  </sheetViews>
  <sheetFormatPr defaultColWidth="9" defaultRowHeight="13.5" outlineLevelCol="3"/>
  <cols>
    <col min="1" max="1" width="30.125" style="58" customWidth="1"/>
    <col min="2" max="2" width="13.25" style="58" customWidth="1"/>
    <col min="3" max="3" width="29.125" style="58" customWidth="1"/>
    <col min="4" max="4" width="11.375" style="58" customWidth="1"/>
    <col min="5" max="16384" width="9" style="58"/>
  </cols>
  <sheetData>
    <row r="1" ht="23.1" customHeight="1" spans="1:4">
      <c r="A1" s="59" t="s">
        <v>471</v>
      </c>
      <c r="B1" s="59"/>
      <c r="C1" s="59"/>
      <c r="D1" s="59"/>
    </row>
    <row r="2" ht="23.1" customHeight="1" spans="1:4">
      <c r="A2" s="60" t="s">
        <v>381</v>
      </c>
      <c r="B2" s="60"/>
      <c r="C2" s="60"/>
      <c r="D2" s="60"/>
    </row>
    <row r="3" ht="23.1" customHeight="1" spans="1:4">
      <c r="A3" s="61" t="s">
        <v>397</v>
      </c>
      <c r="B3" s="61" t="s">
        <v>398</v>
      </c>
      <c r="C3" s="61" t="s">
        <v>397</v>
      </c>
      <c r="D3" s="61" t="s">
        <v>398</v>
      </c>
    </row>
    <row r="4" ht="23.1" customHeight="1" spans="1:4">
      <c r="A4" s="62" t="s">
        <v>472</v>
      </c>
      <c r="B4" s="63">
        <v>2646.71</v>
      </c>
      <c r="C4" s="62" t="s">
        <v>473</v>
      </c>
      <c r="D4" s="63">
        <v>199971.47</v>
      </c>
    </row>
    <row r="5" ht="23.1" customHeight="1" spans="1:4">
      <c r="A5" s="64" t="s">
        <v>474</v>
      </c>
      <c r="B5" s="63">
        <v>172851.89</v>
      </c>
      <c r="C5" s="64" t="s">
        <v>475</v>
      </c>
      <c r="D5" s="63">
        <v>0</v>
      </c>
    </row>
    <row r="6" ht="23.1" customHeight="1" spans="1:4">
      <c r="A6" s="64" t="s">
        <v>476</v>
      </c>
      <c r="B6" s="63">
        <v>0</v>
      </c>
      <c r="C6" s="64" t="s">
        <v>477</v>
      </c>
      <c r="D6" s="63">
        <v>0</v>
      </c>
    </row>
    <row r="7" ht="23.1" customHeight="1" spans="1:4">
      <c r="A7" s="64" t="s">
        <v>478</v>
      </c>
      <c r="B7" s="63">
        <v>0</v>
      </c>
      <c r="C7" s="64"/>
      <c r="D7" s="65"/>
    </row>
    <row r="8" ht="23.1" customHeight="1" spans="1:4">
      <c r="A8" s="64" t="s">
        <v>479</v>
      </c>
      <c r="B8" s="63">
        <v>5086</v>
      </c>
      <c r="C8" s="64"/>
      <c r="D8" s="65"/>
    </row>
    <row r="9" ht="23.1" customHeight="1" spans="1:4">
      <c r="A9" s="64" t="s">
        <v>480</v>
      </c>
      <c r="B9" s="63">
        <f>B10+B11+B12</f>
        <v>22788</v>
      </c>
      <c r="C9" s="64" t="s">
        <v>481</v>
      </c>
      <c r="D9" s="63"/>
    </row>
    <row r="10" ht="23.1" customHeight="1" spans="1:4">
      <c r="A10" s="64" t="s">
        <v>482</v>
      </c>
      <c r="B10" s="63">
        <v>0</v>
      </c>
      <c r="C10" s="64"/>
      <c r="D10" s="65"/>
    </row>
    <row r="11" ht="23.1" customHeight="1" spans="1:4">
      <c r="A11" s="64" t="s">
        <v>483</v>
      </c>
      <c r="B11" s="63">
        <v>0</v>
      </c>
      <c r="C11" s="64"/>
      <c r="D11" s="65"/>
    </row>
    <row r="12" ht="23.1" customHeight="1" spans="1:4">
      <c r="A12" s="64" t="s">
        <v>421</v>
      </c>
      <c r="B12" s="63">
        <v>22788</v>
      </c>
      <c r="C12" s="64"/>
      <c r="D12" s="65"/>
    </row>
    <row r="13" ht="23.1" customHeight="1" spans="1:4">
      <c r="A13" s="64" t="s">
        <v>422</v>
      </c>
      <c r="B13" s="63">
        <f>B14</f>
        <v>0</v>
      </c>
      <c r="C13" s="64" t="s">
        <v>423</v>
      </c>
      <c r="D13" s="63">
        <f>D14</f>
        <v>141947</v>
      </c>
    </row>
    <row r="14" ht="23.1" customHeight="1" spans="1:4">
      <c r="A14" s="64" t="s">
        <v>424</v>
      </c>
      <c r="B14" s="63">
        <f>B15</f>
        <v>0</v>
      </c>
      <c r="C14" s="64" t="s">
        <v>484</v>
      </c>
      <c r="D14" s="63">
        <v>141947</v>
      </c>
    </row>
    <row r="15" ht="23.1" customHeight="1" spans="1:4">
      <c r="A15" s="64" t="s">
        <v>485</v>
      </c>
      <c r="B15" s="63">
        <v>0</v>
      </c>
      <c r="C15" s="64"/>
      <c r="D15" s="66"/>
    </row>
    <row r="16" ht="23.1" customHeight="1" spans="1:4">
      <c r="A16" s="64" t="s">
        <v>426</v>
      </c>
      <c r="B16" s="63">
        <f>B17</f>
        <v>141947</v>
      </c>
      <c r="C16" s="64" t="s">
        <v>427</v>
      </c>
      <c r="D16" s="63">
        <v>0</v>
      </c>
    </row>
    <row r="17" ht="23.1" customHeight="1" spans="1:4">
      <c r="A17" s="64" t="s">
        <v>486</v>
      </c>
      <c r="B17" s="63">
        <v>141947</v>
      </c>
      <c r="C17" s="64"/>
      <c r="D17" s="67"/>
    </row>
    <row r="18" ht="23.1" customHeight="1" spans="1:4">
      <c r="A18" s="64" t="s">
        <v>487</v>
      </c>
      <c r="B18" s="63">
        <v>0</v>
      </c>
      <c r="C18" s="64" t="s">
        <v>488</v>
      </c>
      <c r="D18" s="63">
        <v>0</v>
      </c>
    </row>
    <row r="19" ht="23.1" customHeight="1" spans="1:4">
      <c r="A19" s="64" t="s">
        <v>489</v>
      </c>
      <c r="B19" s="63">
        <v>0</v>
      </c>
      <c r="C19" s="64" t="s">
        <v>490</v>
      </c>
      <c r="D19" s="63">
        <v>0</v>
      </c>
    </row>
    <row r="20" ht="23.1" customHeight="1" spans="1:4">
      <c r="A20" s="64"/>
      <c r="B20" s="63"/>
      <c r="C20" s="62" t="s">
        <v>491</v>
      </c>
      <c r="D20" s="63">
        <f>'[1]L06'!Z6</f>
        <v>0</v>
      </c>
    </row>
    <row r="21" ht="23.1" customHeight="1" spans="1:4">
      <c r="A21" s="64"/>
      <c r="B21" s="63"/>
      <c r="C21" s="64" t="s">
        <v>492</v>
      </c>
      <c r="D21" s="63">
        <f>B22-D4-D5-D6-D9-D13-D16-D18-D19-D20</f>
        <v>3402</v>
      </c>
    </row>
    <row r="22" ht="23.1" customHeight="1" spans="1:4">
      <c r="A22" s="68" t="s">
        <v>493</v>
      </c>
      <c r="B22" s="63">
        <f>SUM(B4:B9,B13,B16,B18:B19)</f>
        <v>345320</v>
      </c>
      <c r="C22" s="68" t="s">
        <v>494</v>
      </c>
      <c r="D22" s="63">
        <f>SUM(D4:D6,D9,D13,D16,D18:D21)</f>
        <v>345320</v>
      </c>
    </row>
  </sheetData>
  <mergeCells count="2">
    <mergeCell ref="A1:D1"/>
    <mergeCell ref="A2:D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showZeros="0" workbookViewId="0">
      <selection activeCell="A1" sqref="A1:F1"/>
    </sheetView>
  </sheetViews>
  <sheetFormatPr defaultColWidth="8.75" defaultRowHeight="12.75" outlineLevelCol="5"/>
  <cols>
    <col min="1" max="1" width="34.5" style="32" customWidth="1"/>
    <col min="2" max="2" width="9.25" style="33" customWidth="1"/>
    <col min="3" max="3" width="9.25" style="34" customWidth="1"/>
    <col min="4" max="4" width="9.25" style="33" customWidth="1"/>
    <col min="5" max="6" width="9.25" style="35" customWidth="1"/>
    <col min="7" max="16384" width="8.75" style="2"/>
  </cols>
  <sheetData>
    <row r="1" s="29" customFormat="1" ht="48.75" customHeight="1" spans="1:6">
      <c r="A1" s="36" t="s">
        <v>495</v>
      </c>
      <c r="B1" s="36"/>
      <c r="C1" s="36"/>
      <c r="D1" s="36"/>
      <c r="E1" s="36"/>
      <c r="F1" s="36"/>
    </row>
    <row r="2" s="30" customFormat="1" ht="21" customHeight="1" spans="1:6">
      <c r="A2" s="37"/>
      <c r="B2" s="38"/>
      <c r="C2" s="39"/>
      <c r="D2" s="40"/>
      <c r="E2" s="14" t="s">
        <v>437</v>
      </c>
      <c r="F2" s="14"/>
    </row>
    <row r="3" ht="28.5" customHeight="1" spans="1:6">
      <c r="A3" s="41" t="s">
        <v>438</v>
      </c>
      <c r="B3" s="42" t="s">
        <v>439</v>
      </c>
      <c r="C3" s="43" t="s">
        <v>440</v>
      </c>
      <c r="D3" s="41" t="s">
        <v>441</v>
      </c>
      <c r="E3" s="44" t="s">
        <v>442</v>
      </c>
      <c r="F3" s="43" t="s">
        <v>496</v>
      </c>
    </row>
    <row r="4" ht="28.5" customHeight="1" spans="1:6">
      <c r="A4" s="41" t="s">
        <v>444</v>
      </c>
      <c r="B4" s="45">
        <f>SUM(B5:B9)</f>
        <v>300</v>
      </c>
      <c r="C4" s="45">
        <f>SUM(C5:C9)</f>
        <v>316.5</v>
      </c>
      <c r="D4" s="45">
        <f>C4/B4*100</f>
        <v>105.5</v>
      </c>
      <c r="E4" s="46">
        <f>SUM(E5:E9)</f>
        <v>409.94</v>
      </c>
      <c r="F4" s="45">
        <f>C4/E4*100</f>
        <v>77.21</v>
      </c>
    </row>
    <row r="5" ht="28.5" customHeight="1" spans="1:6">
      <c r="A5" s="47" t="s">
        <v>497</v>
      </c>
      <c r="B5" s="48">
        <v>300</v>
      </c>
      <c r="C5" s="49">
        <v>316.5</v>
      </c>
      <c r="D5" s="49">
        <f>C5/B5*100</f>
        <v>105.5</v>
      </c>
      <c r="E5" s="49">
        <v>288.57</v>
      </c>
      <c r="F5" s="49">
        <f t="shared" ref="F5:F9" si="0">C5/E5*100</f>
        <v>109.68</v>
      </c>
    </row>
    <row r="6" ht="28.5" customHeight="1" spans="1:6">
      <c r="A6" s="47" t="s">
        <v>498</v>
      </c>
      <c r="B6" s="49"/>
      <c r="C6" s="49"/>
      <c r="D6" s="49"/>
      <c r="E6" s="49"/>
      <c r="F6" s="45"/>
    </row>
    <row r="7" ht="28.5" customHeight="1" spans="1:6">
      <c r="A7" s="47" t="s">
        <v>499</v>
      </c>
      <c r="B7" s="49"/>
      <c r="C7" s="49"/>
      <c r="D7" s="49"/>
      <c r="E7" s="49"/>
      <c r="F7" s="45"/>
    </row>
    <row r="8" ht="28.5" customHeight="1" spans="1:6">
      <c r="A8" s="47" t="s">
        <v>500</v>
      </c>
      <c r="B8" s="49"/>
      <c r="C8" s="49"/>
      <c r="D8" s="49"/>
      <c r="E8" s="49"/>
      <c r="F8" s="45"/>
    </row>
    <row r="9" ht="28.5" customHeight="1" spans="1:6">
      <c r="A9" s="47" t="s">
        <v>501</v>
      </c>
      <c r="B9" s="49"/>
      <c r="C9" s="49"/>
      <c r="D9" s="49"/>
      <c r="E9" s="49">
        <v>121.37</v>
      </c>
      <c r="F9" s="45">
        <f t="shared" si="0"/>
        <v>0</v>
      </c>
    </row>
    <row r="10" ht="12" customHeight="1" spans="1:6">
      <c r="A10" s="50"/>
      <c r="B10" s="51"/>
      <c r="C10" s="51"/>
      <c r="D10" s="51"/>
      <c r="E10" s="51"/>
      <c r="F10" s="52"/>
    </row>
    <row r="11" ht="28.5" customHeight="1" spans="1:6">
      <c r="A11" s="41" t="s">
        <v>452</v>
      </c>
      <c r="B11" s="45">
        <f>SUM(B12)</f>
        <v>110</v>
      </c>
      <c r="C11" s="45">
        <f>SUM(C12)</f>
        <v>110</v>
      </c>
      <c r="D11" s="45">
        <f>C11/B11*100</f>
        <v>100</v>
      </c>
      <c r="E11" s="45">
        <f>SUM(E12)</f>
        <v>98.94</v>
      </c>
      <c r="F11" s="45">
        <f>C11/E11*100</f>
        <v>111.18</v>
      </c>
    </row>
    <row r="12" s="31" customFormat="1" ht="28.5" customHeight="1" spans="1:6">
      <c r="A12" s="53" t="s">
        <v>502</v>
      </c>
      <c r="B12" s="45">
        <f>SUM(B13)</f>
        <v>110</v>
      </c>
      <c r="C12" s="45">
        <f>SUM(C13)</f>
        <v>110</v>
      </c>
      <c r="D12" s="45">
        <f>C12/B12*100</f>
        <v>100</v>
      </c>
      <c r="E12" s="45">
        <f>SUM(E13)</f>
        <v>98.94</v>
      </c>
      <c r="F12" s="45">
        <f t="shared" ref="F12:F14" si="1">C12/E12*100</f>
        <v>111.18</v>
      </c>
    </row>
    <row r="13" ht="34.5" customHeight="1" spans="1:6">
      <c r="A13" s="54" t="s">
        <v>503</v>
      </c>
      <c r="B13" s="48">
        <v>110</v>
      </c>
      <c r="C13" s="49">
        <v>110</v>
      </c>
      <c r="D13" s="49">
        <f>C13/B13*100</f>
        <v>100</v>
      </c>
      <c r="E13" s="49">
        <f>SUM(E14:E14)</f>
        <v>98.94</v>
      </c>
      <c r="F13" s="49">
        <f t="shared" si="1"/>
        <v>111.18</v>
      </c>
    </row>
    <row r="14" ht="33.75" customHeight="1" spans="1:6">
      <c r="A14" s="54" t="s">
        <v>504</v>
      </c>
      <c r="B14" s="48">
        <v>110</v>
      </c>
      <c r="C14" s="55">
        <v>110</v>
      </c>
      <c r="D14" s="55">
        <f>C14/B14*100</f>
        <v>100</v>
      </c>
      <c r="E14" s="55">
        <v>98.94</v>
      </c>
      <c r="F14" s="49">
        <f t="shared" si="1"/>
        <v>111.18</v>
      </c>
    </row>
    <row r="15" ht="28.5" customHeight="1" spans="1:6">
      <c r="A15" s="56" t="s">
        <v>505</v>
      </c>
      <c r="B15" s="56"/>
      <c r="C15" s="56"/>
      <c r="D15" s="56"/>
      <c r="E15" s="56"/>
      <c r="F15" s="56"/>
    </row>
    <row r="16" ht="28.5" customHeight="1" spans="1:6">
      <c r="A16" s="57" t="s">
        <v>506</v>
      </c>
      <c r="B16" s="57"/>
      <c r="C16" s="57"/>
      <c r="D16" s="57"/>
      <c r="E16" s="57"/>
      <c r="F16" s="57"/>
    </row>
  </sheetData>
  <mergeCells count="5">
    <mergeCell ref="A1:F1"/>
    <mergeCell ref="E2:F2"/>
    <mergeCell ref="A10:F10"/>
    <mergeCell ref="A15:F15"/>
    <mergeCell ref="A16:F16"/>
  </mergeCells>
  <printOptions horizontalCentered="1"/>
  <pageMargins left="0.984027777777778" right="0.984027777777778" top="1.0625" bottom="1.0625" header="0.511805555555556" footer="0.511805555555556"/>
  <pageSetup paperSize="9" orientation="portrait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D1"/>
    </sheetView>
  </sheetViews>
  <sheetFormatPr defaultColWidth="8.75" defaultRowHeight="15.75" outlineLevelCol="7"/>
  <cols>
    <col min="1" max="1" width="42" style="3" customWidth="1"/>
    <col min="2" max="2" width="13.25" style="4" customWidth="1"/>
    <col min="3" max="3" width="13.25" style="5" customWidth="1"/>
    <col min="4" max="4" width="13.25" style="4" customWidth="1"/>
    <col min="5" max="5" width="14.875" style="6" customWidth="1"/>
    <col min="6" max="6" width="13.5" style="7" hidden="1" customWidth="1"/>
    <col min="7" max="8" width="15" style="8" customWidth="1"/>
    <col min="9" max="16384" width="8.75" style="7"/>
  </cols>
  <sheetData>
    <row r="1" s="1" customFormat="1" ht="48.75" customHeight="1" spans="1:6">
      <c r="A1" s="9" t="s">
        <v>507</v>
      </c>
      <c r="B1" s="9"/>
      <c r="C1" s="9"/>
      <c r="D1" s="9"/>
      <c r="E1" s="10"/>
      <c r="F1" s="10"/>
    </row>
    <row r="2" ht="28.5" customHeight="1" spans="1:4">
      <c r="A2" s="11"/>
      <c r="B2" s="12"/>
      <c r="C2" s="13"/>
      <c r="D2" s="14" t="s">
        <v>437</v>
      </c>
    </row>
    <row r="3" s="2" customFormat="1" ht="28.5" customHeight="1" spans="1:8">
      <c r="A3" s="15" t="s">
        <v>508</v>
      </c>
      <c r="B3" s="16" t="s">
        <v>509</v>
      </c>
      <c r="C3" s="16" t="s">
        <v>510</v>
      </c>
      <c r="D3" s="16" t="s">
        <v>511</v>
      </c>
      <c r="E3" s="17"/>
      <c r="G3" s="18"/>
      <c r="H3" s="18"/>
    </row>
    <row r="4" s="2" customFormat="1" ht="28.5" customHeight="1" spans="1:8">
      <c r="A4" s="15" t="s">
        <v>512</v>
      </c>
      <c r="B4" s="19">
        <f>SUM(B5:B5)</f>
        <v>23600</v>
      </c>
      <c r="C4" s="20">
        <f>SUM(C5)</f>
        <v>43174.91</v>
      </c>
      <c r="D4" s="20">
        <f>C4/B4*100</f>
        <v>182.94</v>
      </c>
      <c r="E4" s="17"/>
      <c r="G4" s="18"/>
      <c r="H4" s="18"/>
    </row>
    <row r="5" s="2" customFormat="1" ht="28.5" customHeight="1" spans="1:8">
      <c r="A5" s="21" t="s">
        <v>513</v>
      </c>
      <c r="B5" s="22">
        <v>23600</v>
      </c>
      <c r="C5" s="23">
        <v>43174.91</v>
      </c>
      <c r="D5" s="24">
        <f>C5/B5*100</f>
        <v>182.94</v>
      </c>
      <c r="E5" s="17"/>
      <c r="G5" s="18"/>
      <c r="H5" s="18"/>
    </row>
    <row r="6" s="2" customFormat="1" ht="11.25" customHeight="1" spans="1:8">
      <c r="A6" s="25"/>
      <c r="B6" s="26"/>
      <c r="C6" s="26"/>
      <c r="D6" s="27"/>
      <c r="E6" s="17"/>
      <c r="G6" s="18"/>
      <c r="H6" s="18"/>
    </row>
    <row r="7" s="2" customFormat="1" ht="28.5" customHeight="1" spans="1:8">
      <c r="A7" s="15" t="s">
        <v>514</v>
      </c>
      <c r="B7" s="28">
        <f>SUM(B10:B10)</f>
        <v>23600</v>
      </c>
      <c r="C7" s="28">
        <f>SUM(C8)</f>
        <v>40440.85</v>
      </c>
      <c r="D7" s="20">
        <f>C7/B7*100</f>
        <v>171.36</v>
      </c>
      <c r="E7" s="17"/>
      <c r="G7" s="18"/>
      <c r="H7" s="18"/>
    </row>
    <row r="8" s="2" customFormat="1" ht="28.5" customHeight="1" spans="1:8">
      <c r="A8" s="21" t="s">
        <v>515</v>
      </c>
      <c r="B8" s="23">
        <v>23600</v>
      </c>
      <c r="C8" s="23">
        <f>SUM(C9)</f>
        <v>40440.85</v>
      </c>
      <c r="D8" s="24">
        <f t="shared" ref="D8:D10" si="0">C8/B8*100</f>
        <v>171.36</v>
      </c>
      <c r="E8" s="17"/>
      <c r="G8" s="18"/>
      <c r="H8" s="18"/>
    </row>
    <row r="9" s="2" customFormat="1" ht="28.5" customHeight="1" spans="1:8">
      <c r="A9" s="21" t="s">
        <v>516</v>
      </c>
      <c r="B9" s="23">
        <v>23600</v>
      </c>
      <c r="C9" s="23">
        <f>SUM(C10)</f>
        <v>40440.85</v>
      </c>
      <c r="D9" s="24">
        <f t="shared" si="0"/>
        <v>171.36</v>
      </c>
      <c r="E9" s="17"/>
      <c r="G9" s="18"/>
      <c r="H9" s="18"/>
    </row>
    <row r="10" s="2" customFormat="1" ht="28.5" customHeight="1" spans="1:8">
      <c r="A10" s="21" t="s">
        <v>517</v>
      </c>
      <c r="B10" s="23">
        <v>23600</v>
      </c>
      <c r="C10" s="23">
        <v>40440.85</v>
      </c>
      <c r="D10" s="24">
        <f t="shared" si="0"/>
        <v>171.36</v>
      </c>
      <c r="E10" s="17"/>
      <c r="G10" s="18"/>
      <c r="H10" s="18"/>
    </row>
  </sheetData>
  <mergeCells count="2">
    <mergeCell ref="A1:D1"/>
    <mergeCell ref="A6:D6"/>
  </mergeCells>
  <pageMargins left="0.984027777777778" right="0.984027777777778" top="1.0625" bottom="1.062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17收入1</vt:lpstr>
      <vt:lpstr>17全区2</vt:lpstr>
      <vt:lpstr>17区本级3</vt:lpstr>
      <vt:lpstr>17平衡表4、5</vt:lpstr>
      <vt:lpstr>17基金1</vt:lpstr>
      <vt:lpstr>17基金平衡2</vt:lpstr>
      <vt:lpstr>17国资</vt:lpstr>
      <vt:lpstr>17社保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Freya1422506713</cp:lastModifiedBy>
  <dcterms:created xsi:type="dcterms:W3CDTF">2006-09-13T11:21:00Z</dcterms:created>
  <dcterms:modified xsi:type="dcterms:W3CDTF">2018-02-09T01:49:19Z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